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185" yWindow="2580" windowWidth="14175" windowHeight="4950"/>
  </bookViews>
  <sheets>
    <sheet name="INFO" sheetId="1" r:id="rId1"/>
    <sheet name="Rakenteellinen jäämä" sheetId="2" r:id="rId2"/>
    <sheet name="Rakenteellinen jäämä, pot.tuot." sheetId="7" r:id="rId3"/>
    <sheet name="Rakenteellinen jäämä, joustot" sheetId="14" r:id="rId4"/>
    <sheet name="Menosääntö, kok. menot" sheetId="3" r:id="rId5"/>
    <sheet name="Menosääntö, rajoite" sheetId="12" r:id="rId6"/>
    <sheet name="Kokonaisvaltainen arvio" sheetId="16" r:id="rId7"/>
    <sheet name="Kokonaisvaltainen arvio, lask." sheetId="18" r:id="rId8"/>
    <sheet name="Kokonaisvaltainen arvio, rak.jä" sheetId="15" r:id="rId9"/>
    <sheet name="Kokonaisvaltainen arvio, menos." sheetId="17" r:id="rId10"/>
    <sheet name="Velkakriteeri" sheetId="11" r:id="rId11"/>
    <sheet name="Velkakriteeri, suhdannekorjaus" sheetId="4" r:id="rId12"/>
    <sheet name="Velkakriteeri, BL ja FL " sheetId="8" r:id="rId13"/>
    <sheet name="Alijäämä" sheetId="6" r:id="rId14"/>
  </sheets>
  <calcPr calcId="145621"/>
</workbook>
</file>

<file path=xl/calcChain.xml><?xml version="1.0" encoding="utf-8"?>
<calcChain xmlns="http://schemas.openxmlformats.org/spreadsheetml/2006/main">
  <c r="G29" i="17" l="1"/>
  <c r="G26" i="17"/>
  <c r="F26" i="17"/>
  <c r="F29" i="17"/>
  <c r="G29" i="12"/>
  <c r="G28" i="12"/>
  <c r="G27" i="12"/>
  <c r="G24" i="12"/>
  <c r="G30" i="12"/>
  <c r="N13" i="18" l="1"/>
  <c r="D24" i="18"/>
  <c r="B27" i="18"/>
  <c r="N12" i="18" l="1"/>
  <c r="N11" i="18"/>
  <c r="I43" i="14" l="1"/>
  <c r="I42" i="14"/>
  <c r="S18" i="2" l="1"/>
  <c r="S19" i="2"/>
  <c r="S20" i="2"/>
  <c r="S21" i="2"/>
  <c r="S22" i="2"/>
  <c r="S23" i="2"/>
  <c r="S24" i="2"/>
  <c r="S25" i="2"/>
  <c r="S26" i="2"/>
  <c r="S27" i="2"/>
  <c r="S28" i="2"/>
  <c r="S29" i="2"/>
  <c r="K43" i="14"/>
  <c r="I29" i="14"/>
  <c r="K22" i="14"/>
  <c r="D8" i="18"/>
  <c r="E8" i="18"/>
  <c r="F8" i="18"/>
  <c r="G8" i="18"/>
  <c r="K18" i="15"/>
  <c r="D16" i="14"/>
  <c r="D22" i="14"/>
  <c r="D58" i="17" l="1"/>
  <c r="H14" i="17"/>
  <c r="G14" i="17"/>
  <c r="F14" i="17"/>
  <c r="E14" i="17"/>
  <c r="D60" i="17" l="1"/>
  <c r="K13" i="17"/>
  <c r="L13" i="17"/>
  <c r="K10" i="17"/>
  <c r="J10" i="17"/>
  <c r="L10" i="17"/>
  <c r="J11" i="17"/>
  <c r="K11" i="17"/>
  <c r="L11" i="17"/>
  <c r="J12" i="17"/>
  <c r="K12" i="17"/>
  <c r="L12" i="17"/>
  <c r="J13" i="17"/>
  <c r="K9" i="17"/>
  <c r="L9" i="17"/>
  <c r="J9" i="17"/>
  <c r="E26" i="17"/>
  <c r="F31" i="17" s="1"/>
  <c r="D63" i="17" l="1"/>
  <c r="I21" i="4"/>
  <c r="N30" i="3"/>
  <c r="E26" i="12" l="1"/>
  <c r="J22" i="18" l="1"/>
  <c r="C20" i="18"/>
  <c r="D14" i="18"/>
  <c r="E10" i="18"/>
  <c r="F10" i="18"/>
  <c r="G10" i="18"/>
  <c r="D10" i="18"/>
  <c r="E14" i="18" l="1"/>
  <c r="F14" i="18"/>
  <c r="G14" i="18"/>
  <c r="J29" i="14" l="1"/>
  <c r="J19" i="18"/>
  <c r="J21" i="18"/>
  <c r="G12" i="18"/>
  <c r="G17" i="18"/>
  <c r="G20" i="18"/>
  <c r="G21" i="18"/>
  <c r="G22" i="18" l="1"/>
  <c r="D29" i="12" l="1"/>
  <c r="J24" i="18" l="1"/>
  <c r="J23" i="18"/>
  <c r="O11" i="18"/>
  <c r="P11" i="18"/>
  <c r="D17" i="18"/>
  <c r="E17" i="18"/>
  <c r="F17" i="18"/>
  <c r="O12" i="18"/>
  <c r="P12" i="18"/>
  <c r="F20" i="18"/>
  <c r="E20" i="18"/>
  <c r="D20" i="18"/>
  <c r="C21" i="18"/>
  <c r="F21" i="18"/>
  <c r="E21" i="18"/>
  <c r="D21" i="18"/>
  <c r="K13" i="15" s="1"/>
  <c r="F12" i="18"/>
  <c r="E12" i="18"/>
  <c r="D12" i="18"/>
  <c r="M40" i="15"/>
  <c r="D13" i="15" l="1"/>
  <c r="D12" i="15" s="1"/>
  <c r="K12" i="15"/>
  <c r="I25" i="15"/>
  <c r="P13" i="18"/>
  <c r="O13" i="18"/>
  <c r="D22" i="18"/>
  <c r="E22" i="18"/>
  <c r="F22" i="18"/>
  <c r="C22" i="18"/>
  <c r="F16" i="7" l="1"/>
  <c r="F17" i="7"/>
  <c r="F18" i="7"/>
  <c r="F19" i="7"/>
  <c r="F20" i="7"/>
  <c r="F21" i="7"/>
  <c r="F22" i="7"/>
  <c r="F23" i="7"/>
  <c r="F24" i="7"/>
  <c r="F25" i="7"/>
  <c r="F26" i="7"/>
  <c r="F27" i="7"/>
  <c r="F28" i="7"/>
  <c r="F29" i="7"/>
  <c r="F15" i="7"/>
  <c r="B42" i="14" l="1"/>
  <c r="L15" i="7"/>
  <c r="L16" i="7"/>
  <c r="L17" i="7"/>
  <c r="L18" i="7"/>
  <c r="L19" i="7"/>
  <c r="L20" i="7"/>
  <c r="L21" i="7"/>
  <c r="L22" i="7"/>
  <c r="L23" i="7"/>
  <c r="L24" i="7"/>
  <c r="L25" i="7"/>
  <c r="L26" i="7"/>
  <c r="L27" i="7"/>
  <c r="L28" i="7"/>
  <c r="L29" i="7"/>
  <c r="K16" i="14" l="1"/>
  <c r="J20" i="18" s="1"/>
  <c r="M43" i="14"/>
  <c r="E24" i="18" l="1"/>
  <c r="F24" i="18"/>
  <c r="G24" i="18"/>
  <c r="I32" i="15"/>
  <c r="I40" i="15" s="1"/>
  <c r="E29" i="17"/>
  <c r="H26" i="17"/>
  <c r="H29" i="17" s="1"/>
  <c r="J25" i="15"/>
  <c r="J34" i="15" s="1"/>
  <c r="J42" i="15" s="1"/>
  <c r="D18" i="15"/>
  <c r="D25" i="15" s="1"/>
  <c r="B42" i="15"/>
  <c r="M41" i="15"/>
  <c r="B41" i="15"/>
  <c r="B40" i="15"/>
  <c r="B39" i="15"/>
  <c r="H25" i="15"/>
  <c r="H33" i="15" s="1"/>
  <c r="M18" i="15"/>
  <c r="L18" i="15"/>
  <c r="H18" i="15"/>
  <c r="G18" i="15"/>
  <c r="G25" i="15" s="1"/>
  <c r="F18" i="15"/>
  <c r="F25" i="15" s="1"/>
  <c r="E18" i="15"/>
  <c r="E25" i="15" s="1"/>
  <c r="G31" i="17" l="1"/>
  <c r="G33" i="17" s="1"/>
  <c r="G35" i="17" s="1"/>
  <c r="G38" i="17" s="1"/>
  <c r="F33" i="17"/>
  <c r="F35" i="17" s="1"/>
  <c r="F38" i="17" s="1"/>
  <c r="H31" i="17"/>
  <c r="H33" i="17" s="1"/>
  <c r="H35" i="17" s="1"/>
  <c r="H38" i="17" s="1"/>
  <c r="E33" i="15"/>
  <c r="E41" i="15" s="1"/>
  <c r="E31" i="15"/>
  <c r="E39" i="15" s="1"/>
  <c r="E34" i="15"/>
  <c r="E42" i="15" s="1"/>
  <c r="E32" i="15"/>
  <c r="E40" i="15" s="1"/>
  <c r="I33" i="15"/>
  <c r="I41" i="15" s="1"/>
  <c r="I31" i="15"/>
  <c r="I34" i="15"/>
  <c r="I42" i="15" s="1"/>
  <c r="F34" i="15"/>
  <c r="F42" i="15" s="1"/>
  <c r="F32" i="15"/>
  <c r="F40" i="15" s="1"/>
  <c r="F33" i="15"/>
  <c r="F41" i="15" s="1"/>
  <c r="F31" i="15"/>
  <c r="F39" i="15" s="1"/>
  <c r="G34" i="15"/>
  <c r="G42" i="15" s="1"/>
  <c r="G32" i="15"/>
  <c r="G40" i="15" s="1"/>
  <c r="G33" i="15"/>
  <c r="G41" i="15" s="1"/>
  <c r="G31" i="15"/>
  <c r="G39" i="15" s="1"/>
  <c r="D33" i="15"/>
  <c r="D41" i="15" s="1"/>
  <c r="D31" i="15"/>
  <c r="D39" i="15" s="1"/>
  <c r="D34" i="15"/>
  <c r="D42" i="15" s="1"/>
  <c r="D32" i="15"/>
  <c r="D40" i="15" s="1"/>
  <c r="H41" i="15"/>
  <c r="J31" i="15"/>
  <c r="J39" i="15" s="1"/>
  <c r="H32" i="15"/>
  <c r="J33" i="15"/>
  <c r="J41" i="15" s="1"/>
  <c r="H34" i="15"/>
  <c r="K25" i="15"/>
  <c r="H31" i="15"/>
  <c r="J32" i="15"/>
  <c r="J40" i="15" s="1"/>
  <c r="D28" i="12"/>
  <c r="M44" i="14"/>
  <c r="B45" i="14"/>
  <c r="B44" i="14"/>
  <c r="K31" i="15" l="1"/>
  <c r="L31" i="15" s="1"/>
  <c r="N31" i="15" s="1"/>
  <c r="I39" i="15"/>
  <c r="D9" i="15"/>
  <c r="K33" i="15"/>
  <c r="L33" i="15" s="1"/>
  <c r="N33" i="15" s="1"/>
  <c r="K34" i="15"/>
  <c r="L34" i="15" s="1"/>
  <c r="N34" i="15" s="1"/>
  <c r="H42" i="15"/>
  <c r="K42" i="15" s="1"/>
  <c r="L42" i="15" s="1"/>
  <c r="N42" i="15" s="1"/>
  <c r="K41" i="15"/>
  <c r="L41" i="15" s="1"/>
  <c r="N41" i="15" s="1"/>
  <c r="H39" i="15"/>
  <c r="K32" i="15"/>
  <c r="L32" i="15" s="1"/>
  <c r="N32" i="15" s="1"/>
  <c r="H40" i="15"/>
  <c r="K40" i="15" s="1"/>
  <c r="L40" i="15" s="1"/>
  <c r="N40" i="15" s="1"/>
  <c r="H29" i="14"/>
  <c r="H37" i="14" s="1"/>
  <c r="H45" i="14" s="1"/>
  <c r="E27" i="2"/>
  <c r="G27" i="2" s="1"/>
  <c r="K39" i="15" l="1"/>
  <c r="L39" i="15" s="1"/>
  <c r="N39" i="15" s="1"/>
  <c r="D29" i="14"/>
  <c r="D35" i="14" s="1"/>
  <c r="D43" i="14" s="1"/>
  <c r="H34" i="14"/>
  <c r="H42" i="14" s="1"/>
  <c r="J37" i="14"/>
  <c r="J45" i="14" s="1"/>
  <c r="J34" i="14"/>
  <c r="J42" i="14" s="1"/>
  <c r="J36" i="14"/>
  <c r="J44" i="14" s="1"/>
  <c r="J35" i="14"/>
  <c r="J43" i="14" s="1"/>
  <c r="H35" i="14"/>
  <c r="H43" i="14" s="1"/>
  <c r="H36" i="14"/>
  <c r="M22" i="14"/>
  <c r="L22" i="14"/>
  <c r="G22" i="14"/>
  <c r="B43" i="14"/>
  <c r="H22" i="14"/>
  <c r="F22" i="14"/>
  <c r="F29" i="14" s="1"/>
  <c r="F37" i="14" s="1"/>
  <c r="F45" i="14" s="1"/>
  <c r="E22" i="14"/>
  <c r="D37" i="14" l="1"/>
  <c r="D34" i="14"/>
  <c r="D36" i="14"/>
  <c r="D44" i="14" s="1"/>
  <c r="H44" i="14"/>
  <c r="I34" i="14"/>
  <c r="G29" i="14"/>
  <c r="G37" i="14" s="1"/>
  <c r="G45" i="14" s="1"/>
  <c r="E29" i="14"/>
  <c r="E37" i="14" s="1"/>
  <c r="E45" i="14" s="1"/>
  <c r="F34" i="14"/>
  <c r="F42" i="14" s="1"/>
  <c r="F36" i="14"/>
  <c r="F44" i="14" s="1"/>
  <c r="F35" i="14"/>
  <c r="F43" i="14" s="1"/>
  <c r="D13" i="14" l="1"/>
  <c r="D42" i="14"/>
  <c r="I37" i="14"/>
  <c r="I45" i="14" s="1"/>
  <c r="D45" i="14"/>
  <c r="I36" i="14"/>
  <c r="I44" i="14" s="1"/>
  <c r="K29" i="14"/>
  <c r="I35" i="14"/>
  <c r="E35" i="14"/>
  <c r="E43" i="14" s="1"/>
  <c r="E34" i="14"/>
  <c r="G35" i="14"/>
  <c r="G43" i="14" s="1"/>
  <c r="G36" i="14"/>
  <c r="G44" i="14" s="1"/>
  <c r="G34" i="14"/>
  <c r="G42" i="14" s="1"/>
  <c r="E36" i="14"/>
  <c r="E44" i="14" s="1"/>
  <c r="K45" i="14" l="1"/>
  <c r="L45" i="14" s="1"/>
  <c r="N45" i="14" s="1"/>
  <c r="K34" i="14"/>
  <c r="L34" i="14" s="1"/>
  <c r="N34" i="14" s="1"/>
  <c r="K44" i="14"/>
  <c r="L44" i="14" s="1"/>
  <c r="N44" i="14" s="1"/>
  <c r="L43" i="14"/>
  <c r="N43" i="14" s="1"/>
  <c r="K36" i="14"/>
  <c r="L36" i="14" s="1"/>
  <c r="K37" i="14"/>
  <c r="L37" i="14" s="1"/>
  <c r="E42" i="14"/>
  <c r="K42" i="14" s="1"/>
  <c r="L42" i="14" s="1"/>
  <c r="N42" i="14" s="1"/>
  <c r="K35" i="14"/>
  <c r="N37" i="14" l="1"/>
  <c r="N36" i="14"/>
  <c r="L35" i="14"/>
  <c r="N35" i="14" s="1"/>
  <c r="E28" i="12" l="1"/>
  <c r="F28" i="12"/>
  <c r="E27" i="12"/>
  <c r="E29" i="12" s="1"/>
  <c r="H28" i="12"/>
  <c r="G26" i="12"/>
  <c r="H26" i="12"/>
  <c r="H27" i="12" s="1"/>
  <c r="H29" i="12" s="1"/>
  <c r="F26" i="12"/>
  <c r="F27" i="12" s="1"/>
  <c r="F29" i="12" s="1"/>
  <c r="H24" i="12"/>
  <c r="I38" i="3"/>
  <c r="H38" i="3"/>
  <c r="G38" i="3"/>
  <c r="F38" i="3"/>
  <c r="I17" i="3"/>
  <c r="I18" i="3" s="1"/>
  <c r="J17" i="3"/>
  <c r="K17" i="3"/>
  <c r="L17" i="3"/>
  <c r="M17" i="3"/>
  <c r="N17" i="3"/>
  <c r="J18" i="3" l="1"/>
  <c r="J21" i="3" s="1"/>
  <c r="J23" i="3" s="1"/>
  <c r="K18" i="3"/>
  <c r="K21" i="3" s="1"/>
  <c r="L18" i="3"/>
  <c r="L21" i="3" s="1"/>
  <c r="M18" i="3"/>
  <c r="M21" i="3" s="1"/>
  <c r="N18" i="3"/>
  <c r="N21" i="3" s="1"/>
  <c r="I21" i="3"/>
  <c r="K23" i="3" l="1"/>
  <c r="K25" i="3" s="1"/>
  <c r="N23" i="3"/>
  <c r="N25" i="3" s="1"/>
  <c r="H30" i="12" s="1"/>
  <c r="L23" i="3"/>
  <c r="L25" i="3" s="1"/>
  <c r="J25" i="3"/>
  <c r="J27" i="3" s="1"/>
  <c r="J30" i="3" s="1"/>
  <c r="M23" i="3"/>
  <c r="M25" i="3" s="1"/>
  <c r="L27" i="3" l="1"/>
  <c r="L30" i="3" s="1"/>
  <c r="F30" i="12"/>
  <c r="M27" i="3"/>
  <c r="M30" i="3" s="1"/>
  <c r="K27" i="3"/>
  <c r="K30" i="3" s="1"/>
  <c r="E30" i="12"/>
  <c r="D30" i="12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18" i="4"/>
  <c r="H40" i="4"/>
  <c r="G16" i="8" l="1"/>
  <c r="H16" i="8"/>
  <c r="H17" i="8"/>
  <c r="H18" i="8"/>
  <c r="H19" i="8"/>
  <c r="H20" i="8"/>
  <c r="H21" i="8"/>
  <c r="I21" i="8" s="1"/>
  <c r="H22" i="8"/>
  <c r="H24" i="8"/>
  <c r="H25" i="8"/>
  <c r="H26" i="8"/>
  <c r="H23" i="8"/>
  <c r="E19" i="8"/>
  <c r="F19" i="8" s="1"/>
  <c r="E20" i="8"/>
  <c r="F20" i="8" s="1"/>
  <c r="E21" i="8"/>
  <c r="F21" i="8" s="1"/>
  <c r="E22" i="8"/>
  <c r="F22" i="8" s="1"/>
  <c r="E23" i="8"/>
  <c r="F23" i="8" s="1"/>
  <c r="E24" i="8"/>
  <c r="F24" i="8" s="1"/>
  <c r="E25" i="8"/>
  <c r="F25" i="8" s="1"/>
  <c r="E26" i="8"/>
  <c r="F26" i="8" s="1"/>
  <c r="E27" i="8"/>
  <c r="F27" i="8" s="1"/>
  <c r="E28" i="8"/>
  <c r="F28" i="8" s="1"/>
  <c r="E18" i="8"/>
  <c r="F18" i="8" s="1"/>
  <c r="D18" i="8"/>
  <c r="D19" i="8"/>
  <c r="D20" i="8"/>
  <c r="D21" i="8"/>
  <c r="D22" i="8"/>
  <c r="D23" i="8"/>
  <c r="D24" i="8"/>
  <c r="D25" i="8"/>
  <c r="G17" i="8"/>
  <c r="G18" i="8"/>
  <c r="G19" i="8"/>
  <c r="G20" i="8"/>
  <c r="G21" i="8"/>
  <c r="G22" i="8"/>
  <c r="G23" i="8"/>
  <c r="G24" i="8"/>
  <c r="I17" i="8" l="1"/>
  <c r="I20" i="8"/>
  <c r="I24" i="8"/>
  <c r="I19" i="8"/>
  <c r="I23" i="8"/>
  <c r="I22" i="8"/>
  <c r="I18" i="8"/>
  <c r="I16" i="8"/>
  <c r="D28" i="8" l="1"/>
  <c r="D27" i="8"/>
  <c r="G27" i="8"/>
  <c r="D26" i="8"/>
  <c r="G26" i="8"/>
  <c r="I26" i="8" s="1"/>
  <c r="G25" i="8"/>
  <c r="I25" i="8" s="1"/>
  <c r="L51" i="4" l="1"/>
  <c r="H51" i="4"/>
  <c r="L50" i="4"/>
  <c r="H50" i="4"/>
  <c r="L49" i="4"/>
  <c r="H49" i="4"/>
  <c r="L48" i="4"/>
  <c r="H48" i="4"/>
  <c r="L47" i="4"/>
  <c r="H47" i="4"/>
  <c r="L46" i="4"/>
  <c r="H46" i="4"/>
  <c r="L45" i="4"/>
  <c r="H45" i="4"/>
  <c r="L44" i="4"/>
  <c r="H44" i="4"/>
  <c r="L43" i="4"/>
  <c r="H43" i="4"/>
  <c r="H42" i="4"/>
  <c r="H41" i="4"/>
  <c r="L21" i="4"/>
  <c r="I42" i="4" l="1"/>
  <c r="I44" i="4"/>
  <c r="M44" i="4" s="1"/>
  <c r="I46" i="4"/>
  <c r="M46" i="4" s="1"/>
  <c r="I48" i="4"/>
  <c r="M48" i="4" s="1"/>
  <c r="I50" i="4"/>
  <c r="M50" i="4" s="1"/>
  <c r="I43" i="4"/>
  <c r="M43" i="4" s="1"/>
  <c r="I45" i="4"/>
  <c r="M45" i="4" s="1"/>
  <c r="I47" i="4"/>
  <c r="M47" i="4" s="1"/>
  <c r="I49" i="4"/>
  <c r="M49" i="4" s="1"/>
  <c r="I51" i="4"/>
  <c r="M51" i="4" s="1"/>
  <c r="E19" i="4" l="1"/>
  <c r="L25" i="4"/>
  <c r="L22" i="4" l="1"/>
  <c r="L23" i="4"/>
  <c r="L24" i="4"/>
  <c r="L26" i="4"/>
  <c r="L27" i="4"/>
  <c r="L28" i="4"/>
  <c r="L29" i="4"/>
  <c r="L30" i="4"/>
  <c r="L31" i="4"/>
  <c r="L32" i="4"/>
  <c r="E32" i="4"/>
  <c r="E31" i="4"/>
  <c r="E30" i="4"/>
  <c r="E29" i="4"/>
  <c r="E28" i="4"/>
  <c r="E27" i="4"/>
  <c r="E26" i="4"/>
  <c r="E25" i="4"/>
  <c r="E24" i="4"/>
  <c r="E23" i="4"/>
  <c r="E22" i="4"/>
  <c r="E21" i="4"/>
  <c r="E20" i="4"/>
  <c r="I20" i="4" s="1"/>
  <c r="I22" i="4" l="1"/>
  <c r="M22" i="4" s="1"/>
  <c r="I29" i="4"/>
  <c r="M29" i="4" s="1"/>
  <c r="I28" i="4"/>
  <c r="M28" i="4" s="1"/>
  <c r="I32" i="4"/>
  <c r="M32" i="4" s="1"/>
  <c r="I25" i="4"/>
  <c r="M25" i="4" s="1"/>
  <c r="I23" i="4"/>
  <c r="M23" i="4" s="1"/>
  <c r="M21" i="4"/>
  <c r="I26" i="4"/>
  <c r="M26" i="4" s="1"/>
  <c r="I27" i="4"/>
  <c r="M27" i="4" s="1"/>
  <c r="I30" i="4"/>
  <c r="M30" i="4" s="1"/>
  <c r="I31" i="4"/>
  <c r="M31" i="4" s="1"/>
  <c r="I24" i="4"/>
  <c r="M24" i="4" s="1"/>
  <c r="E18" i="2"/>
  <c r="G18" i="2" s="1"/>
  <c r="E19" i="2"/>
  <c r="G19" i="2" s="1"/>
  <c r="E20" i="2"/>
  <c r="G20" i="2" s="1"/>
  <c r="E21" i="2"/>
  <c r="G21" i="2" s="1"/>
  <c r="E22" i="2"/>
  <c r="G22" i="2" s="1"/>
  <c r="E23" i="2"/>
  <c r="G23" i="2" s="1"/>
  <c r="E24" i="2"/>
  <c r="G24" i="2" s="1"/>
  <c r="E25" i="2"/>
  <c r="G25" i="2" s="1"/>
  <c r="G26" i="2" l="1"/>
  <c r="E28" i="2"/>
  <c r="G28" i="2" s="1"/>
  <c r="E29" i="2"/>
  <c r="G29" i="2" s="1"/>
  <c r="E30" i="2"/>
  <c r="G30" i="2" s="1"/>
  <c r="E31" i="2"/>
  <c r="G31" i="2" s="1"/>
  <c r="E32" i="2"/>
  <c r="G32" i="2" s="1"/>
  <c r="E26" i="2"/>
  <c r="N19" i="2"/>
  <c r="N20" i="2"/>
  <c r="N27" i="2"/>
  <c r="N31" i="2"/>
  <c r="N32" i="2"/>
  <c r="L19" i="2"/>
  <c r="L20" i="2"/>
  <c r="L21" i="2"/>
  <c r="N21" i="2" s="1"/>
  <c r="L22" i="2"/>
  <c r="N22" i="2" s="1"/>
  <c r="L23" i="2"/>
  <c r="N23" i="2" s="1"/>
  <c r="L24" i="2"/>
  <c r="N24" i="2" s="1"/>
  <c r="L25" i="2"/>
  <c r="N25" i="2" s="1"/>
  <c r="L26" i="2"/>
  <c r="N26" i="2" s="1"/>
  <c r="L27" i="2"/>
  <c r="L28" i="2"/>
  <c r="N28" i="2" s="1"/>
  <c r="L29" i="2"/>
  <c r="N29" i="2" s="1"/>
  <c r="L30" i="2"/>
  <c r="N30" i="2" s="1"/>
  <c r="L31" i="2"/>
  <c r="L32" i="2"/>
  <c r="L18" i="2"/>
  <c r="N18" i="2" s="1"/>
</calcChain>
</file>

<file path=xl/sharedStrings.xml><?xml version="1.0" encoding="utf-8"?>
<sst xmlns="http://schemas.openxmlformats.org/spreadsheetml/2006/main" count="856" uniqueCount="450">
  <si>
    <t>Työkirja koostuu seuraavasti</t>
  </si>
  <si>
    <t>Värikoodi</t>
  </si>
  <si>
    <t>Selitys</t>
  </si>
  <si>
    <t>Ennaltaehkäisevän osan kokonaisvaltainen arvio</t>
  </si>
  <si>
    <t>Menosääntöön liittyvät aineistot ja laskelmat</t>
  </si>
  <si>
    <t>Rakenteelliseen jäämään ja potentiaalisen tuotantoon liittyvät aineistot ja laskelmat</t>
  </si>
  <si>
    <t>Lisätietoja antaa:</t>
  </si>
  <si>
    <t>Rakenteellisen jäämän laskenta muodostuu seuraavasti:</t>
  </si>
  <si>
    <t>SB=BB-CC-OO</t>
  </si>
  <si>
    <r>
      <t xml:space="preserve">missä </t>
    </r>
    <r>
      <rPr>
        <i/>
        <sz val="11"/>
        <color theme="1"/>
        <rFont val="Calibri"/>
        <family val="2"/>
        <scheme val="minor"/>
      </rPr>
      <t>SB</t>
    </r>
    <r>
      <rPr>
        <sz val="11"/>
        <color theme="1"/>
        <rFont val="Calibri"/>
        <family val="2"/>
        <scheme val="minor"/>
      </rPr>
      <t>=rakenteellinen jäämä (</t>
    </r>
    <r>
      <rPr>
        <i/>
        <sz val="11"/>
        <color theme="1"/>
        <rFont val="Calibri"/>
        <family val="2"/>
        <scheme val="minor"/>
      </rPr>
      <t>structural balance</t>
    </r>
    <r>
      <rPr>
        <sz val="11"/>
        <color theme="1"/>
        <rFont val="Calibri"/>
        <family val="2"/>
        <scheme val="minor"/>
      </rPr>
      <t xml:space="preserve">), </t>
    </r>
    <r>
      <rPr>
        <i/>
        <sz val="11"/>
        <color theme="1"/>
        <rFont val="Calibri"/>
        <family val="2"/>
        <scheme val="minor"/>
      </rPr>
      <t>BB</t>
    </r>
    <r>
      <rPr>
        <sz val="11"/>
        <color theme="1"/>
        <rFont val="Calibri"/>
        <family val="2"/>
        <scheme val="minor"/>
      </rPr>
      <t>=julkisen sektorin nettoluotonanto eli nimellinen jäämä (</t>
    </r>
    <r>
      <rPr>
        <i/>
        <sz val="11"/>
        <color theme="1"/>
        <rFont val="Calibri"/>
        <family val="2"/>
        <scheme val="minor"/>
      </rPr>
      <t>budget balance</t>
    </r>
    <r>
      <rPr>
        <sz val="11"/>
        <color theme="1"/>
        <rFont val="Calibri"/>
        <family val="2"/>
        <scheme val="minor"/>
      </rPr>
      <t xml:space="preserve">), </t>
    </r>
    <r>
      <rPr>
        <i/>
        <sz val="11"/>
        <color theme="1"/>
        <rFont val="Calibri"/>
        <family val="2"/>
        <scheme val="minor"/>
      </rPr>
      <t>CC</t>
    </r>
    <r>
      <rPr>
        <sz val="11"/>
        <color theme="1"/>
        <rFont val="Calibri"/>
        <family val="2"/>
        <scheme val="minor"/>
      </rPr>
      <t>=suhdannekorjaus (</t>
    </r>
    <r>
      <rPr>
        <i/>
        <sz val="11"/>
        <color theme="1"/>
        <rFont val="Calibri"/>
        <family val="2"/>
        <scheme val="minor"/>
      </rPr>
      <t>cyclical component</t>
    </r>
    <r>
      <rPr>
        <sz val="11"/>
        <color theme="1"/>
        <rFont val="Calibri"/>
        <family val="2"/>
        <scheme val="minor"/>
      </rPr>
      <t xml:space="preserve">), ja </t>
    </r>
    <r>
      <rPr>
        <i/>
        <sz val="11"/>
        <color theme="1"/>
        <rFont val="Calibri"/>
        <family val="2"/>
        <scheme val="minor"/>
      </rPr>
      <t>OO</t>
    </r>
    <r>
      <rPr>
        <sz val="11"/>
        <color theme="1"/>
        <rFont val="Calibri"/>
        <family val="2"/>
        <scheme val="minor"/>
      </rPr>
      <t>=kertaluonteiset erät (</t>
    </r>
    <r>
      <rPr>
        <i/>
        <sz val="11"/>
        <color theme="1"/>
        <rFont val="Calibri"/>
        <family val="2"/>
        <scheme val="minor"/>
      </rPr>
      <t>one-offs</t>
    </r>
    <r>
      <rPr>
        <sz val="11"/>
        <color theme="1"/>
        <rFont val="Calibri"/>
        <family val="2"/>
        <scheme val="minor"/>
      </rPr>
      <t xml:space="preserve">) </t>
    </r>
  </si>
  <si>
    <t>Nawru</t>
  </si>
  <si>
    <t>TFP</t>
  </si>
  <si>
    <t>Potentiaalinen tuotanto</t>
  </si>
  <si>
    <t>VM</t>
  </si>
  <si>
    <r>
      <t>Kertaluonteiset erät (</t>
    </r>
    <r>
      <rPr>
        <i/>
        <sz val="11"/>
        <color theme="1"/>
        <rFont val="Calibri"/>
        <family val="2"/>
        <scheme val="minor"/>
      </rPr>
      <t>OO</t>
    </r>
    <r>
      <rPr>
        <sz val="11"/>
        <color theme="1"/>
        <rFont val="Calibri"/>
        <family val="2"/>
        <scheme val="minor"/>
      </rPr>
      <t>) saadaan VM:n aineistosta</t>
    </r>
  </si>
  <si>
    <r>
      <t xml:space="preserve">Suhdannekorjaus </t>
    </r>
    <r>
      <rPr>
        <i/>
        <sz val="11"/>
        <color theme="1"/>
        <rFont val="Calibri"/>
        <family val="2"/>
        <scheme val="minor"/>
      </rPr>
      <t>CC</t>
    </r>
    <r>
      <rPr>
        <sz val="11"/>
        <color theme="1"/>
        <rFont val="Calibri"/>
        <family val="2"/>
        <scheme val="minor"/>
      </rPr>
      <t xml:space="preserve"> lasketaan painottamalla tuotantokuilua </t>
    </r>
    <r>
      <rPr>
        <i/>
        <sz val="11"/>
        <color theme="1"/>
        <rFont val="Calibri"/>
        <family val="2"/>
        <scheme val="minor"/>
      </rPr>
      <t>OG</t>
    </r>
    <r>
      <rPr>
        <sz val="11"/>
        <color theme="1"/>
        <rFont val="Calibri"/>
        <family val="2"/>
        <scheme val="minor"/>
      </rPr>
      <t xml:space="preserve"> puolijoustolla </t>
    </r>
    <r>
      <rPr>
        <i/>
        <sz val="11"/>
        <color theme="1"/>
        <rFont val="Calibri"/>
        <family val="2"/>
      </rPr>
      <t xml:space="preserve">ε: </t>
    </r>
  </si>
  <si>
    <t>CC=ε·OG</t>
  </si>
  <si>
    <t>BB</t>
  </si>
  <si>
    <t>Rakenteellinen jäämä</t>
  </si>
  <si>
    <t>OG</t>
  </si>
  <si>
    <t>ε</t>
  </si>
  <si>
    <t>CC</t>
  </si>
  <si>
    <t>OO</t>
  </si>
  <si>
    <t>SB</t>
  </si>
  <si>
    <t>VTV</t>
  </si>
  <si>
    <t>Euroopan komission kevään 2015 ennuste</t>
  </si>
  <si>
    <t>Euroopan komission kevätennuste 2015</t>
  </si>
  <si>
    <t>Komission aineistot ja laskentaohjelmat: https://circabc.europa.eu/faces/jsp/extension/wai/navigation/container.jsp -&gt; Kirjasto -&gt;2015-I Spring forecast</t>
  </si>
  <si>
    <t>Vuosi</t>
  </si>
  <si>
    <t>Y</t>
  </si>
  <si>
    <t xml:space="preserve">Tuotanto </t>
  </si>
  <si>
    <t>Työttömyyden tasapainotaso</t>
  </si>
  <si>
    <t>Kokonais-tuottavuus</t>
  </si>
  <si>
    <t>Tuotanto-kuilu</t>
  </si>
  <si>
    <t>Puoli-jousto</t>
  </si>
  <si>
    <t>Suhdanne-korjaus</t>
  </si>
  <si>
    <t>Kerta-luonteiset erät</t>
  </si>
  <si>
    <t>Alijäämäkriteeri</t>
  </si>
  <si>
    <t xml:space="preserve">Korjaava osa </t>
  </si>
  <si>
    <t>Ennalta-ehkäisevä osa</t>
  </si>
  <si>
    <t>Y*</t>
  </si>
  <si>
    <t>Tarkastusviraston laskelmat Nawrun ja TFP:n osalta on tehty Euroopan komission gap44.exe-ohjelmalla joka on julkistettu komission kevään 2015 ennusteen yhteydessä. VM:n laskelmat perustuvat ohjelman aikaisempaan gap33-versioon, joka löytyy komission talven 2015 yhteydestä.</t>
  </si>
  <si>
    <t>BKT deflaattori</t>
  </si>
  <si>
    <t>Velan korjattu taso</t>
  </si>
  <si>
    <t>Velan suhdannekorjattu taso</t>
  </si>
  <si>
    <t>2010=100</t>
  </si>
  <si>
    <t>2010 hinnoin</t>
  </si>
  <si>
    <t>%</t>
  </si>
  <si>
    <t>Lähteet</t>
  </si>
  <si>
    <t>VM Julkisen talouden suunnitelma 2016-2019</t>
  </si>
  <si>
    <t>Komission kevään 2015 ennuste</t>
  </si>
  <si>
    <t>VTV:n laskelmat</t>
  </si>
  <si>
    <t>Potentiaalinen tuotanto, Y*</t>
  </si>
  <si>
    <t>Suhde BKT:hen</t>
  </si>
  <si>
    <t>Käypähintainen</t>
  </si>
  <si>
    <t>BKT, Y</t>
  </si>
  <si>
    <t>Julkisen sektorin velka, D</t>
  </si>
  <si>
    <r>
      <t>BKT</t>
    </r>
    <r>
      <rPr>
        <vertAlign val="superscript"/>
        <sz val="11"/>
        <color theme="1"/>
        <rFont val="Calibri"/>
        <family val="2"/>
        <scheme val="minor"/>
      </rPr>
      <t>ADJ</t>
    </r>
  </si>
  <si>
    <r>
      <t>D</t>
    </r>
    <r>
      <rPr>
        <vertAlign val="superscript"/>
        <sz val="11"/>
        <color theme="1"/>
        <rFont val="Calibri"/>
        <family val="2"/>
        <scheme val="minor"/>
      </rPr>
      <t>ADJ</t>
    </r>
  </si>
  <si>
    <r>
      <t>D</t>
    </r>
    <r>
      <rPr>
        <b/>
        <vertAlign val="superscript"/>
        <sz val="11"/>
        <color theme="1"/>
        <rFont val="Calibri"/>
        <family val="2"/>
        <scheme val="minor"/>
      </rPr>
      <t>ADJ</t>
    </r>
    <r>
      <rPr>
        <b/>
        <sz val="11"/>
        <color theme="1"/>
        <rFont val="Calibri"/>
        <family val="2"/>
        <scheme val="minor"/>
      </rPr>
      <t>/BKT</t>
    </r>
    <r>
      <rPr>
        <b/>
        <vertAlign val="superscript"/>
        <sz val="11"/>
        <color theme="1"/>
        <rFont val="Calibri"/>
        <family val="2"/>
        <scheme val="minor"/>
      </rPr>
      <t>ADJ</t>
    </r>
  </si>
  <si>
    <t>Julkisen sektorin velka</t>
  </si>
  <si>
    <t>Vaihe I</t>
  </si>
  <si>
    <t>Vaihe II</t>
  </si>
  <si>
    <t>Vaihe III</t>
  </si>
  <si>
    <t>Vaihe IV</t>
  </si>
  <si>
    <t>UBLGCP</t>
  </si>
  <si>
    <t>UVGD</t>
  </si>
  <si>
    <t>UBLGCDxUVGD</t>
  </si>
  <si>
    <t>Nimellinen potentiaalinen BKT</t>
  </si>
  <si>
    <t>kertomalla tuotantokuilu (ks. välilehti "Rakenteellinen jäämä" tässä työkirjassa) puolijoustolla. Saatu syklinen osuus kerrotaan käypähintaisella bkt:lla jolloin saadaan syklinen osuus euromääräisenä.</t>
  </si>
  <si>
    <r>
      <t xml:space="preserve">Vaihe IV: Lasketaan suhdannekorjattu velka suhteessa suhdannekorjattuun bkt:hen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i/>
        <sz val="11"/>
        <color theme="1"/>
        <rFont val="Calibri"/>
        <family val="2"/>
        <scheme val="minor"/>
      </rPr>
      <t>/BKT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vertAlign val="superscript"/>
        <sz val="11"/>
        <color theme="1"/>
        <rFont val="Calibri"/>
        <family val="2"/>
        <scheme val="minor"/>
      </rPr>
      <t>.</t>
    </r>
  </si>
  <si>
    <t>Syklinen osa</t>
  </si>
  <si>
    <t>UDGG</t>
  </si>
  <si>
    <t>PVGD</t>
  </si>
  <si>
    <t>OVGDP</t>
  </si>
  <si>
    <r>
      <t>D</t>
    </r>
    <r>
      <rPr>
        <vertAlign val="superscript"/>
        <sz val="11"/>
        <rFont val="Calibri"/>
        <family val="2"/>
        <scheme val="minor"/>
      </rPr>
      <t>ADJ</t>
    </r>
  </si>
  <si>
    <r>
      <t>BKT</t>
    </r>
    <r>
      <rPr>
        <vertAlign val="superscript"/>
        <sz val="11"/>
        <rFont val="Calibri"/>
        <family val="2"/>
        <scheme val="minor"/>
      </rPr>
      <t>ADJ</t>
    </r>
  </si>
  <si>
    <r>
      <t>D</t>
    </r>
    <r>
      <rPr>
        <b/>
        <vertAlign val="superscript"/>
        <sz val="11"/>
        <rFont val="Calibri"/>
        <family val="2"/>
        <scheme val="minor"/>
      </rPr>
      <t>ADJ</t>
    </r>
    <r>
      <rPr>
        <b/>
        <sz val="11"/>
        <rFont val="Calibri"/>
        <family val="2"/>
        <scheme val="minor"/>
      </rPr>
      <t>/BKT</t>
    </r>
    <r>
      <rPr>
        <b/>
        <vertAlign val="superscript"/>
        <sz val="11"/>
        <rFont val="Calibri"/>
        <family val="2"/>
        <scheme val="minor"/>
      </rPr>
      <t>ADJ</t>
    </r>
  </si>
  <si>
    <t>Ameco-tietokanta, haettu 21.8.2015</t>
  </si>
  <si>
    <t>mrd €</t>
  </si>
  <si>
    <t>Tuotanto-kuilu, OG*</t>
  </si>
  <si>
    <t>**ε=</t>
  </si>
  <si>
    <t>* ks. välilehti "Rakenteellinen jäämä"</t>
  </si>
  <si>
    <t>OG·ε**</t>
  </si>
  <si>
    <t xml:space="preserve">Syklinen osa </t>
  </si>
  <si>
    <t>Komission arvio suhdanne-korjatusta velasta</t>
  </si>
  <si>
    <t>Taulukossa 1 esitetyt muuttujat on komission kevään 2015 ennusteesta.</t>
  </si>
  <si>
    <t>sekä komission 13.5.2015 julkistaman artiklan 126(3) mukaisessa raportissa esittämät arviot suhdannekorjatusta velasta. Taulukon 2 muuttujat on haettu ameco-tietokannasta 21.8.2015.</t>
  </si>
  <si>
    <t>Taulukko 1</t>
  </si>
  <si>
    <t>Taulukko 2</t>
  </si>
  <si>
    <t>Koodi AMECOssa</t>
  </si>
  <si>
    <t>126(3)-raportti, 13.5.2015</t>
  </si>
  <si>
    <t>Tässä esitellään VTV:n laskelmat taaksepäin ja eteenpäin katsovien kriteerien osalta.</t>
  </si>
  <si>
    <r>
      <t xml:space="preserve">Taaksepäin katsovan kriteerin avulla tarkastellaan velkakehitystä tarkasteltavan vuoden ja sitä edeltävän kolmen vuoden osalta siten että tarkasteluvuodelle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asetetaan velan 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>.</t>
    </r>
  </si>
  <si>
    <r>
      <t>Vaihe I: Muutetaan nimellinen velkasuhde euromääräiseksi kertomalla velka (</t>
    </r>
    <r>
      <rPr>
        <i/>
        <sz val="11"/>
        <color theme="1"/>
        <rFont val="Calibri"/>
        <family val="2"/>
        <scheme val="minor"/>
      </rPr>
      <t>D</t>
    </r>
    <r>
      <rPr>
        <sz val="11"/>
        <color theme="1"/>
        <rFont val="Calibri"/>
        <family val="2"/>
        <scheme val="minor"/>
      </rPr>
      <t>) bkt:n määrällä (</t>
    </r>
    <r>
      <rPr>
        <i/>
        <sz val="11"/>
        <color theme="1"/>
        <rFont val="Calibri"/>
        <family val="2"/>
        <scheme val="minor"/>
      </rPr>
      <t>Y</t>
    </r>
    <r>
      <rPr>
        <sz val="11"/>
        <color theme="1"/>
        <rFont val="Calibri"/>
        <family val="2"/>
        <scheme val="minor"/>
      </rPr>
      <t xml:space="preserve">).  </t>
    </r>
  </si>
  <si>
    <r>
      <t>Vaihe II: Suhdannekorjattu velka (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>) saadaan lisäämällä/poistamalla saadusta käypähintaisesta velasta suhdanteesta johtuva osuus tarkasteluvuoden ja sitä edeltävän kahden vuoden osalta. Tämä syklinen osuus saadaan</t>
    </r>
  </si>
  <si>
    <r>
      <rPr>
        <b/>
        <sz val="11"/>
        <color theme="1"/>
        <rFont val="Calibri"/>
        <family val="2"/>
        <scheme val="minor"/>
      </rPr>
      <t>Taulukko 1</t>
    </r>
    <r>
      <rPr>
        <sz val="11"/>
        <color theme="1"/>
        <rFont val="Calibri"/>
        <family val="2"/>
        <scheme val="minor"/>
      </rPr>
      <t xml:space="preserve"> esittää VTV:n suhdannekorjatun velan laskennan niin kuin se on raportissa esitetty perustuen VM:n arvioon nimellisen velan kehityksestä ja tarkastusviraston omaan laskelmaan siihen tehtävästä suhdannekorjauksesta. </t>
    </r>
  </si>
  <si>
    <r>
      <rPr>
        <b/>
        <sz val="11"/>
        <color theme="1"/>
        <rFont val="Calibri"/>
        <family val="2"/>
        <scheme val="minor"/>
      </rPr>
      <t>Taulukko 2</t>
    </r>
    <r>
      <rPr>
        <sz val="11"/>
        <color theme="1"/>
        <rFont val="Calibri"/>
        <family val="2"/>
        <scheme val="minor"/>
      </rPr>
      <t xml:space="preserve"> esittää tarkastusviraston laskelmat suhdannekorjatusta velasta perustuen komission ennusteeseen nimellisen velan kehityksestä ja komission laskelman siihen tehtävästä suhdannekorjauksesta,</t>
    </r>
  </si>
  <si>
    <t>Taaksepäin katsova kriteeri</t>
  </si>
  <si>
    <t>Eteenpäin katsova kriteeri</t>
  </si>
  <si>
    <t>Vuoden 2015 ylitys voidaan perustella solidaarisuussiiroilla muille EU:n jäsenvaltiolle.</t>
  </si>
  <si>
    <t>Kuten taulukosta nähdään, taaksepäin katsovan kriteerin tarkasteleminen on mielekästä tilanteessa jossa velkasuhde on ollut laskussa.</t>
  </si>
  <si>
    <t xml:space="preserve">Suomen osalta velkasuhde jatkaa kasvamistaan ennusteperiodin loppuun saakka vuodelle 2019, siten Suomen osalta taaksepäin tai eteenpäin katsovien </t>
  </si>
  <si>
    <t>kriteereiden tarkastelu ei muuta sitä että velkasuhde tulee ylittämään 60% rajan vuonna 2016 kun solidaarisuussiirrot otetaan huomioon vuonna 2015.</t>
  </si>
  <si>
    <t xml:space="preserve">Huom. Sekä taaksepäin että eteenpäin katsovat kriteerit antavat tavoitetasoksi tiukeman rajoitteen (alle 60 %) kun velkasuhde on ollut alle 60%. </t>
  </si>
  <si>
    <t>Siten tarkastusviraston näkemyksen mukaan taaksepäin ja eteenpäin katsovien kriteerien tarkasteleminen  ei ole oleellista Suomen osalta niin kauan kun</t>
  </si>
  <si>
    <t xml:space="preserve">Suomen julkisen sektorin velkasuhde jatkaa ennusteiden valossa kasvavan. </t>
  </si>
  <si>
    <t>Suomen velkasuhde ylittää 60 % rajan</t>
  </si>
  <si>
    <t>Julkisyhtei-söjen velka, % bkt:sta</t>
  </si>
  <si>
    <t>%, suhteessa BKT:hen</t>
  </si>
  <si>
    <t>Suomen julkisen sektorin velkasuhde ylittää 60% rajan vuonna 2015.</t>
  </si>
  <si>
    <r>
      <t>Vaihe III: Lasketaan ns. nimellinen potentiaalinen bkt eli suhdannekorjattu bkt (</t>
    </r>
    <r>
      <rPr>
        <i/>
        <sz val="11"/>
        <color theme="1"/>
        <rFont val="Calibri"/>
        <family val="2"/>
        <scheme val="minor"/>
      </rPr>
      <t>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 xml:space="preserve">) korjaamalla vuoden </t>
    </r>
    <r>
      <rPr>
        <i/>
        <sz val="11"/>
        <color theme="1"/>
        <rFont val="Calibri"/>
        <family val="2"/>
        <scheme val="minor"/>
      </rPr>
      <t xml:space="preserve">t-3 </t>
    </r>
    <r>
      <rPr>
        <sz val="11"/>
        <color theme="1"/>
        <rFont val="Calibri"/>
        <family val="2"/>
        <scheme val="minor"/>
      </rPr>
      <t>toteutunut käypähintainen bkt sekä bkt-deflaattorin muutoksella ja potentiaalisen tuotannon kasvuvauhdilla.</t>
    </r>
  </si>
  <si>
    <r>
      <t xml:space="preserve">Suhdannekorjattu velkasuhde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i/>
        <sz val="11"/>
        <color theme="1"/>
        <rFont val="Calibri"/>
        <family val="2"/>
        <scheme val="minor"/>
      </rPr>
      <t>/BKT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 xml:space="preserve"> lasketaan seuraavasti (ks. Vade mecum on Stability and Growth Pact, s. 53): </t>
    </r>
  </si>
  <si>
    <t xml:space="preserve">Kun velkasuhde on ylittänyt 60 % rajan, tarkastellaan velkasuhteen kehitystä niin, että velan tulisi vähentyä keskimäärin 5 % vuodessa kolmen vuoden aikana. </t>
  </si>
  <si>
    <r>
      <t xml:space="preserve">Eteenpäin katsova kriteeri ottaa huomioon tarkasteltavan vuoden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, sitä edeltävän vuoden </t>
    </r>
    <r>
      <rPr>
        <i/>
        <sz val="11"/>
        <color theme="1"/>
        <rFont val="Calibri"/>
        <family val="2"/>
        <scheme val="minor"/>
      </rPr>
      <t>t-1</t>
    </r>
    <r>
      <rPr>
        <sz val="11"/>
        <color theme="1"/>
        <rFont val="Calibri"/>
        <family val="2"/>
        <scheme val="minor"/>
      </rPr>
      <t xml:space="preserve"> ja sitä seuraavan vuoden </t>
    </r>
    <r>
      <rPr>
        <i/>
        <sz val="11"/>
        <color theme="1"/>
        <rFont val="Calibri"/>
        <family val="2"/>
        <scheme val="minor"/>
      </rPr>
      <t xml:space="preserve">t+1 </t>
    </r>
    <r>
      <rPr>
        <sz val="11"/>
        <color theme="1"/>
        <rFont val="Calibri"/>
        <family val="2"/>
        <scheme val="minor"/>
      </rPr>
      <t xml:space="preserve">velkasuhteen, siten että vuodelle </t>
    </r>
    <r>
      <rPr>
        <i/>
        <sz val="11"/>
        <color theme="1"/>
        <rFont val="Calibri"/>
        <family val="2"/>
        <scheme val="minor"/>
      </rPr>
      <t xml:space="preserve">t+2 </t>
    </r>
    <r>
      <rPr>
        <sz val="11"/>
        <color theme="1"/>
        <rFont val="Calibri"/>
        <family val="2"/>
        <scheme val="minor"/>
      </rPr>
      <t xml:space="preserve">lasketaan 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i/>
        <sz val="11"/>
        <color theme="1"/>
        <rFont val="Calibri"/>
        <family val="2"/>
        <scheme val="minor"/>
      </rPr>
      <t>.</t>
    </r>
  </si>
  <si>
    <r>
      <t xml:space="preserve">Vuonna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tarkastellaan tuleeko vuoden </t>
    </r>
    <r>
      <rPr>
        <i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ennustettu velkasuhde alittamaan vuodelle </t>
    </r>
    <r>
      <rPr>
        <i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asetetun tavoitetason: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i/>
        <sz val="11"/>
        <color theme="1"/>
        <rFont val="Calibri"/>
        <family val="2"/>
        <scheme val="minor"/>
      </rPr>
      <t xml:space="preserve"> ≤ bb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</t>
    </r>
  </si>
  <si>
    <t>Eteenpäin katsova kriteeri tarkastelee sitä onko velkasuhde taittumassa.</t>
  </si>
  <si>
    <r>
      <t xml:space="preserve">Tarkasteluvuonna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katsotaan alittaako todellinen velkasuhde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taaksepäin katsovan kriteerin asettaman velan tavoitetason: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 xml:space="preserve">t </t>
    </r>
    <r>
      <rPr>
        <i/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</rPr>
      <t xml:space="preserve">≤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</t>
    </r>
  </si>
  <si>
    <t>Menosäännön erät, mrd €</t>
  </si>
  <si>
    <t>2015e</t>
  </si>
  <si>
    <t>2016e</t>
  </si>
  <si>
    <t>2017e</t>
  </si>
  <si>
    <t>2018e</t>
  </si>
  <si>
    <t>Julkiset menot yhteensä</t>
  </si>
  <si>
    <t>-</t>
  </si>
  <si>
    <t>Korkomenot</t>
  </si>
  <si>
    <t>EU:n ohjelmien menot, jotka korvataan täysin EU:n varoista saatavilla tuloilla</t>
  </si>
  <si>
    <t>Suhdannekehityksestä johtuvat muutokset työttömyysmenoissa</t>
  </si>
  <si>
    <t>5a</t>
  </si>
  <si>
    <t>Kiinteän pääoman muodostuminen (br.)</t>
  </si>
  <si>
    <t>+</t>
  </si>
  <si>
    <t>5b</t>
  </si>
  <si>
    <t>Kiinteän pääoman muodostumisen keskiarvo (4v.)</t>
  </si>
  <si>
    <t>=</t>
  </si>
  <si>
    <t>KMA1</t>
  </si>
  <si>
    <t>Korjattu menoaggregaatti (KMA1)</t>
  </si>
  <si>
    <t>Päätösperäisten toimien vaikutus tuloihin</t>
  </si>
  <si>
    <t>Korvamerkityillä tuloilla rahoitetut menot</t>
  </si>
  <si>
    <t>KMA2</t>
  </si>
  <si>
    <t>Korjattu menoaggregaatti (KMA2)</t>
  </si>
  <si>
    <t>Vakausohjelman taulu, rivi</t>
  </si>
  <si>
    <t>Menosäännön mukaisesti laskettujen kokonaismenojen kasvu (nimellinen)</t>
  </si>
  <si>
    <t>Menosäännön mukaisesti laskettujen kokonaismenojen kasvu (reealinen)</t>
  </si>
  <si>
    <t>Julkisen sektorin kokonaismenojen kasvu</t>
  </si>
  <si>
    <t xml:space="preserve">Noudatettava menosääntö </t>
  </si>
  <si>
    <t>Menosäännön ja menosäännön mukaisesti laskettujen kokonaismenojen erotus</t>
  </si>
  <si>
    <t>Merkittävä poikkeama</t>
  </si>
  <si>
    <t>2a, 7</t>
  </si>
  <si>
    <t>2a, 9</t>
  </si>
  <si>
    <t>2c, 1</t>
  </si>
  <si>
    <t>2c, 2</t>
  </si>
  <si>
    <t>2a, 21</t>
  </si>
  <si>
    <t>2c, 3</t>
  </si>
  <si>
    <t>2c, 4</t>
  </si>
  <si>
    <t>Komission ennusteet</t>
  </si>
  <si>
    <t>Poikkeama €/BKT</t>
  </si>
  <si>
    <t>BKT mrd €</t>
  </si>
  <si>
    <t>1a, 1</t>
  </si>
  <si>
    <t xml:space="preserve">Kevät </t>
  </si>
  <si>
    <t>Syksy</t>
  </si>
  <si>
    <t>BKT-deflaattori*</t>
  </si>
  <si>
    <r>
      <t xml:space="preserve">Jos maa ei ole saavuttanut MTO:ta vuonna </t>
    </r>
    <r>
      <rPr>
        <i/>
        <sz val="11"/>
        <color theme="1"/>
        <rFont val="Calibri"/>
        <family val="2"/>
        <scheme val="minor"/>
      </rPr>
      <t>t-1</t>
    </r>
    <r>
      <rPr>
        <sz val="11"/>
        <color theme="1"/>
        <rFont val="Calibri"/>
        <family val="2"/>
        <scheme val="minor"/>
      </rPr>
      <t xml:space="preserve">, tulee julkisen sektorin kokonaismenojen kasvaa hitaammin kuin keskipitkän aikavälin potentiaalinen tuotanto </t>
    </r>
    <r>
      <rPr>
        <i/>
        <sz val="11"/>
        <color theme="1"/>
        <rFont val="Calibri"/>
        <family val="2"/>
        <scheme val="minor"/>
      </rPr>
      <t xml:space="preserve">t, </t>
    </r>
    <r>
      <rPr>
        <sz val="11"/>
        <color theme="1"/>
        <rFont val="Calibri"/>
        <family val="2"/>
        <scheme val="minor"/>
      </rPr>
      <t>siten että maa alkaa saavuttaa keskipitkän aikavälin tavoitettaan.</t>
    </r>
    <r>
      <rPr>
        <sz val="11"/>
        <color theme="1"/>
        <rFont val="Calibri"/>
        <family val="2"/>
        <scheme val="minor"/>
      </rPr>
      <t xml:space="preserve">  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</si>
  <si>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 xml:space="preserve">G </t>
    </r>
    <r>
      <rPr>
        <i/>
        <sz val="11"/>
        <color theme="1"/>
        <rFont val="Calibri"/>
        <family val="2"/>
        <scheme val="minor"/>
      </rPr>
      <t>= g</t>
    </r>
    <r>
      <rPr>
        <i/>
        <vertAlign val="subscript"/>
        <sz val="11"/>
        <color theme="1"/>
        <rFont val="Calibri"/>
        <family val="2"/>
        <scheme val="minor"/>
      </rPr>
      <t>pot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</si>
  <si>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 xml:space="preserve">G </t>
    </r>
    <r>
      <rPr>
        <i/>
        <sz val="11"/>
        <color theme="1"/>
        <rFont val="Calibri"/>
        <family val="2"/>
        <scheme val="minor"/>
      </rPr>
      <t>= g</t>
    </r>
    <r>
      <rPr>
        <i/>
        <vertAlign val="subscript"/>
        <sz val="11"/>
        <color theme="1"/>
        <rFont val="Calibri"/>
        <family val="2"/>
        <scheme val="minor"/>
      </rPr>
      <t>pot</t>
    </r>
    <r>
      <rPr>
        <i/>
        <sz val="11"/>
        <color theme="1"/>
        <rFont val="Calibri"/>
        <family val="2"/>
        <scheme val="minor"/>
      </rPr>
      <t>-lm</t>
    </r>
  </si>
  <si>
    <t>Eli</t>
  </si>
  <si>
    <t>50/PG</t>
  </si>
  <si>
    <t>Menosääntö jos MTO on saavutettu</t>
  </si>
  <si>
    <t>Menosääntö jos MTO:ta ei saavutettu</t>
  </si>
  <si>
    <t>Forward guidance</t>
  </si>
  <si>
    <t>Lähentymismarginaali</t>
  </si>
  <si>
    <t>PG**</t>
  </si>
  <si>
    <t>** Julkisen sektorin menot suhteessa bkt:hen, PG= G/BKT: Vakausohjelman taulu 2a, rivi 7</t>
  </si>
  <si>
    <t xml:space="preserve">* VTV:n arvio vuosien 2017-2019 potentiaalisesta tuotannon keskipitkän aikavälin kasvusta perustuu komission kevään 2015 ennusteesta laskettuun keskiarvoon potentiaalisen tuotannon kasvuvauhdista vuosille 2010-2019. </t>
  </si>
  <si>
    <t>Allaolevassa taulukossa esitetään VTV:n arvio mahdollisesta tulevasta menosäännöstä vuosille 2017-2018.</t>
  </si>
  <si>
    <t>2013</t>
  </si>
  <si>
    <t>Menot/BKT</t>
  </si>
  <si>
    <t>CAB</t>
  </si>
  <si>
    <r>
      <t xml:space="preserve">Puolijousto on vakio, ja Suomen osalta </t>
    </r>
    <r>
      <rPr>
        <i/>
        <sz val="11"/>
        <color theme="1"/>
        <rFont val="Calibri"/>
        <family val="2"/>
        <scheme val="minor"/>
      </rPr>
      <t>ε=0,57 ,</t>
    </r>
    <r>
      <rPr>
        <sz val="11"/>
        <color theme="1"/>
        <rFont val="Calibri"/>
        <family val="2"/>
        <scheme val="minor"/>
      </rPr>
      <t xml:space="preserve"> ks. välilehti "Rakenteellinen jäämä, joustot".</t>
    </r>
  </si>
  <si>
    <t>Julkisen sektorin netto-luotonanto</t>
  </si>
  <si>
    <t>Kuten välilehdellä "Rakenteellinen jäämä" on kuvattu, saatua tuotantokuilua painotetaan puolijoustolla.</t>
  </si>
  <si>
    <t>Yhteisövero</t>
  </si>
  <si>
    <t>Sosiaaliturvamaksut</t>
  </si>
  <si>
    <t>Ansiotulovero</t>
  </si>
  <si>
    <t>Välilliset verot</t>
  </si>
  <si>
    <t>Muut I</t>
  </si>
  <si>
    <t>Muut II</t>
  </si>
  <si>
    <t>Puolijousto</t>
  </si>
  <si>
    <t>TULOT</t>
  </si>
  <si>
    <t>MENOT</t>
  </si>
  <si>
    <t>Tulojen puolijousto</t>
  </si>
  <si>
    <t>Menojen puolijousto</t>
  </si>
  <si>
    <t>Tulot/BKT</t>
  </si>
  <si>
    <t>Tulot/BKT (vakioitu)</t>
  </si>
  <si>
    <t>Menot/BKT (vakioitu)</t>
  </si>
  <si>
    <t>Tuloerä</t>
  </si>
  <si>
    <t>Tuloerän jousto</t>
  </si>
  <si>
    <t>Tuloerän osuus kokonaistuloista</t>
  </si>
  <si>
    <t>R/Y</t>
  </si>
  <si>
    <t>Menoerä</t>
  </si>
  <si>
    <t>Menoerän jousto</t>
  </si>
  <si>
    <r>
      <t xml:space="preserve"> </t>
    </r>
    <r>
      <rPr>
        <i/>
        <sz val="11"/>
        <color theme="1"/>
        <rFont val="Calibri"/>
        <family val="2"/>
        <scheme val="minor"/>
      </rPr>
      <t>G/Y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</si>
  <si>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i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</si>
  <si>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i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</si>
  <si>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/G</t>
    </r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</si>
  <si>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G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/G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</si>
  <si>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2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</si>
  <si>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1</t>
    </r>
  </si>
  <si>
    <t xml:space="preserve">Muut </t>
  </si>
  <si>
    <t>Työttömyysmenot</t>
  </si>
  <si>
    <r>
      <t>ε= ε</t>
    </r>
    <r>
      <rPr>
        <b/>
        <i/>
        <vertAlign val="subscript"/>
        <sz val="11"/>
        <color theme="1"/>
        <rFont val="Calibri"/>
        <family val="2"/>
        <scheme val="minor"/>
      </rPr>
      <t>R</t>
    </r>
    <r>
      <rPr>
        <b/>
        <i/>
        <sz val="11"/>
        <color theme="1"/>
        <rFont val="Calibri"/>
        <family val="2"/>
        <scheme val="minor"/>
      </rPr>
      <t>- ε</t>
    </r>
    <r>
      <rPr>
        <b/>
        <i/>
        <vertAlign val="subscript"/>
        <sz val="11"/>
        <color theme="1"/>
        <rFont val="Calibri"/>
        <family val="2"/>
        <scheme val="minor"/>
      </rPr>
      <t>G</t>
    </r>
    <r>
      <rPr>
        <b/>
        <i/>
        <sz val="11"/>
        <color theme="1"/>
        <rFont val="Calibri"/>
        <family val="2"/>
        <scheme val="minor"/>
      </rPr>
      <t xml:space="preserve"> =</t>
    </r>
  </si>
  <si>
    <t>Nimellinen alijäämä</t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</si>
  <si>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/R</t>
    </r>
  </si>
  <si>
    <t>Erän jousto suhteessa tulo/-menopohjaan</t>
  </si>
  <si>
    <t>G/Y</t>
  </si>
  <si>
    <t>Suhdannekorjaus</t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</si>
  <si>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R/Y  tai η</t>
    </r>
    <r>
      <rPr>
        <i/>
        <vertAlign val="subscript"/>
        <sz val="11"/>
        <color theme="1"/>
        <rFont val="Calibri"/>
        <family val="2"/>
        <scheme val="minor"/>
      </rPr>
      <t xml:space="preserve">U </t>
    </r>
    <r>
      <rPr>
        <i/>
        <sz val="11"/>
        <color theme="1"/>
        <rFont val="Calibri"/>
        <family val="2"/>
        <scheme val="minor"/>
      </rPr>
      <t xml:space="preserve">x G/Y  </t>
    </r>
  </si>
  <si>
    <r>
      <t xml:space="preserve">Suomen osalta puolijousto saa arvon </t>
    </r>
    <r>
      <rPr>
        <i/>
        <sz val="11"/>
        <color theme="1"/>
        <rFont val="Calibri"/>
        <family val="2"/>
        <scheme val="minor"/>
      </rPr>
      <t>ε=0.57</t>
    </r>
  </si>
  <si>
    <r>
      <t xml:space="preserve">Puolijousto jakaantuu tulopuolen puolijoustoon </t>
    </r>
    <r>
      <rPr>
        <i/>
        <sz val="11"/>
        <color theme="1"/>
        <rFont val="Calibri"/>
        <family val="2"/>
        <scheme val="minor"/>
      </rPr>
      <t>ε</t>
    </r>
    <r>
      <rPr>
        <i/>
        <vertAlign val="subscript"/>
        <sz val="11"/>
        <color theme="1"/>
        <rFont val="Calibri"/>
        <family val="2"/>
        <scheme val="minor"/>
      </rPr>
      <t>R</t>
    </r>
    <r>
      <rPr>
        <sz val="11"/>
        <color theme="1"/>
        <rFont val="Calibri"/>
        <family val="2"/>
        <scheme val="minor"/>
      </rPr>
      <t xml:space="preserve"> ja menopuolen puolijoustoon  </t>
    </r>
    <r>
      <rPr>
        <i/>
        <sz val="11"/>
        <color theme="1"/>
        <rFont val="Calibri"/>
        <family val="2"/>
        <scheme val="minor"/>
      </rPr>
      <t>ε</t>
    </r>
    <r>
      <rPr>
        <i/>
        <vertAlign val="sub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 siten että  </t>
    </r>
    <r>
      <rPr>
        <i/>
        <sz val="11"/>
        <color theme="1"/>
        <rFont val="Calibri"/>
        <family val="2"/>
        <scheme val="minor"/>
      </rPr>
      <t>ε= ε</t>
    </r>
    <r>
      <rPr>
        <i/>
        <vertAlign val="subscript"/>
        <sz val="11"/>
        <color theme="1"/>
        <rFont val="Calibri"/>
        <family val="2"/>
        <scheme val="minor"/>
      </rPr>
      <t>R</t>
    </r>
    <r>
      <rPr>
        <i/>
        <sz val="11"/>
        <color theme="1"/>
        <rFont val="Calibri"/>
        <family val="2"/>
        <scheme val="minor"/>
      </rPr>
      <t>- ε</t>
    </r>
    <r>
      <rPr>
        <i/>
        <vertAlign val="sub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 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</si>
  <si>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U</t>
    </r>
  </si>
  <si>
    <r>
      <rPr>
        <i/>
        <sz val="11"/>
        <color theme="1"/>
        <rFont val="Calibri"/>
        <family val="2"/>
        <scheme val="minor"/>
      </rP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</si>
  <si>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/R</t>
    </r>
  </si>
  <si>
    <r>
      <t>ε</t>
    </r>
    <r>
      <rPr>
        <i/>
        <vertAlign val="subscript"/>
        <sz val="11"/>
        <color theme="1"/>
        <rFont val="Calibri"/>
        <family val="2"/>
        <scheme val="minor"/>
      </rPr>
      <t>R</t>
    </r>
  </si>
  <si>
    <r>
      <t>ε</t>
    </r>
    <r>
      <rPr>
        <i/>
        <vertAlign val="subscript"/>
        <sz val="11"/>
        <color theme="1"/>
        <rFont val="Calibri"/>
        <family val="2"/>
        <scheme val="minor"/>
      </rPr>
      <t>G</t>
    </r>
  </si>
  <si>
    <t>Menoerän osuus kokonaismenoista</t>
  </si>
  <si>
    <t>Suhdannekorjaus ryhmiteltynä eri tuloeriin ja työttömyysmenoihin, % nimellisestä alijäämästä</t>
  </si>
  <si>
    <t>Suhdanne-korjattu jäämä</t>
  </si>
  <si>
    <t>Suhdannekorjaus ryhmiteltynä eri tuloeriin ja työttömyysmenoihin, miljonaa euroa</t>
  </si>
  <si>
    <t xml:space="preserve">BKT </t>
  </si>
  <si>
    <t>Tuloerän jousto x osuus kokonaistuloista</t>
  </si>
  <si>
    <t>Menoerän jousto x osuus kokonaismenoista</t>
  </si>
  <si>
    <t>Menosäännön mukaisesti laskettujen kokonaismenojen reaalinen kasvuvauhti</t>
  </si>
  <si>
    <t>Vuodelle 2016 VTV on käyttänyt kevään 2015 ennusteen bkt-deflaattoria ja vuosille 2017-2018 kevään 2015 ennusteen mukaista keskimääräistä bkt-deflaattorin muutosta.</t>
  </si>
  <si>
    <t>BKT-deflaattori</t>
  </si>
  <si>
    <t>*Kullekin vuodelle lasketaan sitä edeltävän vuoden kevät- ja syysennusteiden bkt-deflaattorin keskiarvo</t>
  </si>
  <si>
    <t>Vaihe I: Laskennan ensimmäinen vaihe on vähentää julkisen sektorin kokonaismenoista tiettyjä eriä, alla olevan taulukon mukaisesti. Tarkastusviraston laskelmat on tehty VM:n vakausohjelman lukujen perusteella,</t>
  </si>
  <si>
    <t>Ei</t>
  </si>
  <si>
    <t>Kyllä</t>
  </si>
  <si>
    <t>Onko poikkeama merkittävä?</t>
  </si>
  <si>
    <t>Seuraavassa esitellään tarkastusviraston laskelmat nimelliselle alijäämälle tehtävästä suhdannekorjauksestä ryhmiteltynä eri tuloeriin ja työttömyysmenoihin.</t>
  </si>
  <si>
    <t>G</t>
  </si>
  <si>
    <t>Sääntöä noudatettu</t>
  </si>
  <si>
    <t>Poikkeama</t>
  </si>
  <si>
    <t>Säännöstöä noudatettu</t>
  </si>
  <si>
    <t>Kokonaisvaltainen arvio</t>
  </si>
  <si>
    <t>EB \ ΔSB</t>
  </si>
  <si>
    <t>Ennaltaehkäisevän osan noudattamisen arviossa tarkastellaan seuraavanlaista matriisia:</t>
  </si>
  <si>
    <t>Säännöstön toisessa pilarissa on merkittävä poikkema. Voi johtaa merkittävän poikkeaman menettelyyn.</t>
  </si>
  <si>
    <t>Säännöstön molemmissa pilareissa on merkittävä poikkeama. Sääännöstöä on rikottu, johtaa merkittävän poikkeaman menettelyyn.</t>
  </si>
  <si>
    <t>Koska Suomi noudattaa menosääntöä, perustuu vuoden 2014 jälkikäteistarkastelu ennaltaehkäisevän osan noudattamisesta kokonaisvaltaiseen arvioon.</t>
  </si>
  <si>
    <t>Menot, milj, €</t>
  </si>
  <si>
    <t>Tulot, milj. €</t>
  </si>
  <si>
    <t>DRM</t>
  </si>
  <si>
    <t>ΔSB</t>
  </si>
  <si>
    <t>DEB</t>
  </si>
  <si>
    <t>Kahden pilarin tuottamia eroja voidaan tarkastella seuraavasti:</t>
  </si>
  <si>
    <t>ΔSB-DEB</t>
  </si>
  <si>
    <t>Tarkastelu voidaan jakaa vielä tulopuolen ja menopuolen tarkasteluun, jonka avulla voidaan selvittää mistä erot kahden mittarin välillä mahdollisesti johtuvat.</t>
  </si>
  <si>
    <r>
      <t>Puolijousto on määritelty tilastoaineiston perusteella. Puolijouston laskeminen on esitelty julkaisussa Mourre et. al (2014) "</t>
    </r>
    <r>
      <rPr>
        <i/>
        <sz val="11"/>
        <color theme="1"/>
        <rFont val="Calibri"/>
        <family val="2"/>
        <scheme val="minor"/>
      </rPr>
      <t>Adjusting the budget balance for the business cycle: the EU methodology."  EC Economic Papers 536.</t>
    </r>
  </si>
  <si>
    <t xml:space="preserve">Allaolevassa taulukossa esitellään puolijouston laskenta Suomen osalta niin kuin se on esitelty Mourre et al. (2014). </t>
  </si>
  <si>
    <t>Lähde:</t>
  </si>
  <si>
    <t>Ensin lasketaan kunkin tuloerän ja työttömyysmenojen joustot suhteessa tulo-/menopohjaan.</t>
  </si>
  <si>
    <r>
      <t xml:space="preserve">Lisäksi puolijouston laskennassa tarvittava tulojen osuus BKT:sta </t>
    </r>
    <r>
      <rPr>
        <i/>
        <sz val="11"/>
        <color theme="1"/>
        <rFont val="Calibri"/>
        <family val="2"/>
        <scheme val="minor"/>
      </rPr>
      <t>R/Y</t>
    </r>
    <r>
      <rPr>
        <sz val="11"/>
        <color theme="1"/>
        <rFont val="Calibri"/>
        <family val="2"/>
        <scheme val="minor"/>
      </rPr>
      <t xml:space="preserve"> ja menojen osuus BKT:sta </t>
    </r>
    <r>
      <rPr>
        <i/>
        <sz val="11"/>
        <color theme="1"/>
        <rFont val="Calibri"/>
        <family val="2"/>
        <scheme val="minor"/>
      </rPr>
      <t>G/Y</t>
    </r>
    <r>
      <rPr>
        <sz val="11"/>
        <color theme="1"/>
        <rFont val="Calibri"/>
        <family val="2"/>
        <scheme val="minor"/>
      </rPr>
      <t xml:space="preserve"> on laskettu tilastoaineiston perusteella ja on siten vakio. </t>
    </r>
  </si>
  <si>
    <t>R/Y-G/Y</t>
  </si>
  <si>
    <t>BKT nimell. milj. € VM</t>
  </si>
  <si>
    <t>BKT reaal. milj. € VTV</t>
  </si>
  <si>
    <t>BKT reaal. milj. € VM</t>
  </si>
  <si>
    <t>VM:n vakausohjelma</t>
  </si>
  <si>
    <t>Puolijouston määritelmä, Mourre et al. 2014</t>
  </si>
  <si>
    <t>OO/BKT</t>
  </si>
  <si>
    <t>VM:n toimittama aineisto</t>
  </si>
  <si>
    <t>r*</t>
  </si>
  <si>
    <t>π*</t>
  </si>
  <si>
    <t>Päätösperäiset toimet, milj, €</t>
  </si>
  <si>
    <t>Komissio</t>
  </si>
  <si>
    <t>DEB/BKT</t>
  </si>
  <si>
    <t>n*</t>
  </si>
  <si>
    <r>
      <t xml:space="preserve">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</t>
    </r>
  </si>
  <si>
    <r>
      <t xml:space="preserve">Velka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</t>
    </r>
  </si>
  <si>
    <r>
      <t xml:space="preserve">Toteutuuko taaksepäin katsova kriteeri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</t>
    </r>
    <r>
      <rPr>
        <i/>
        <sz val="11"/>
        <color theme="1"/>
        <rFont val="Calibri"/>
        <family val="2"/>
      </rPr>
      <t>≤D</t>
    </r>
    <r>
      <rPr>
        <i/>
        <vertAlign val="subscript"/>
        <sz val="11"/>
        <color theme="1"/>
        <rFont val="Calibri"/>
        <family val="2"/>
      </rPr>
      <t>t</t>
    </r>
  </si>
  <si>
    <r>
      <t xml:space="preserve">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t+2</t>
    </r>
  </si>
  <si>
    <r>
      <t xml:space="preserve">Velka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t+2</t>
    </r>
  </si>
  <si>
    <r>
      <t xml:space="preserve">Toteutuuko eteenpäin katsova kriteeri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i/>
        <sz val="11"/>
        <color theme="1"/>
        <rFont val="Calibri"/>
        <family val="2"/>
      </rPr>
      <t>≤D</t>
    </r>
    <r>
      <rPr>
        <i/>
        <vertAlign val="subscript"/>
        <sz val="11"/>
        <color theme="1"/>
        <rFont val="Calibri"/>
        <family val="2"/>
      </rPr>
      <t>t+2</t>
    </r>
  </si>
  <si>
    <t>Puolijouston määrittäminen etenee kahdessa vaiheessa: ensin estimoidaan yksittäisten tulo-/menoerien jousto suhteessa veropohjaan, ja sen jälkeen veropohjan jousto suhteessa  tuotantokuiluun. Lopullinen puolijousto on näiden kahden tulo.</t>
  </si>
  <si>
    <r>
      <t xml:space="preserve">missä </t>
    </r>
    <r>
      <rPr>
        <i/>
        <sz val="11"/>
        <color theme="1"/>
        <rFont val="Calibri"/>
        <family val="2"/>
      </rPr>
      <t>ΔSB</t>
    </r>
    <r>
      <rPr>
        <sz val="11"/>
        <color theme="1"/>
        <rFont val="Calibri"/>
        <family val="2"/>
      </rPr>
      <t xml:space="preserve"> kuvaa rakenteellisen jäämän muutosta ja </t>
    </r>
    <r>
      <rPr>
        <i/>
        <sz val="11"/>
        <color theme="1"/>
        <rFont val="Calibri"/>
        <family val="2"/>
      </rPr>
      <t>DEB</t>
    </r>
    <r>
      <rPr>
        <sz val="11"/>
        <color theme="1"/>
        <rFont val="Calibri"/>
        <family val="2"/>
      </rPr>
      <t xml:space="preserve"> poikkeamaa menosäännön mukaisesti lasketuissa menoissa keskipitkän aikavälin kasvuvauhdista kun huomioon otetaan päätösperäiset toimet.</t>
    </r>
  </si>
  <si>
    <t>1) Muutos rakenteellisessa jäämässä ΔSB</t>
  </si>
  <si>
    <t>2) Poikkeama menosäännön mukaisesti lasketuissa julkisen sektorin korjatuissa kokonaismenoissa keskipitkän aikavälin potentiaalisen tuotannon kasvuvauhdista kun päätösperäiset toimet otetaan huomioon DEB</t>
  </si>
  <si>
    <t>1) Havaittujen verojoustojen poikkeama vakioiduista joustoista</t>
  </si>
  <si>
    <t>3) Tulopuolen kertaluonteisten erien vaikutus</t>
  </si>
  <si>
    <t>2) Työttömyysmenojen havaitun painotuksen poikkeama vakioidusta painotuksesta</t>
  </si>
  <si>
    <t>3) Tuotantokuilun muutoksen vaikutus menot/bkt-suhteeseen</t>
  </si>
  <si>
    <t>4) Muutos korkomenoissa</t>
  </si>
  <si>
    <t>5) Muutos EU-ohjelmien menoissa</t>
  </si>
  <si>
    <t>6) Muutos pääoman muodostuksen 4-vuoden keskiarvossa</t>
  </si>
  <si>
    <t>7) Kertaluonteisten toimien vaikutus</t>
  </si>
  <si>
    <t>Lähteet:</t>
  </si>
  <si>
    <r>
      <rPr>
        <i/>
        <sz val="11"/>
        <color theme="1"/>
        <rFont val="Calibri"/>
        <family val="2"/>
      </rPr>
      <t>η</t>
    </r>
    <r>
      <rPr>
        <i/>
        <vertAlign val="subscript"/>
        <sz val="11"/>
        <color theme="1"/>
        <rFont val="Calibri"/>
        <family val="2"/>
        <scheme val="minor"/>
      </rPr>
      <t>R</t>
    </r>
  </si>
  <si>
    <r>
      <rPr>
        <i/>
        <sz val="11"/>
        <color theme="1"/>
        <rFont val="Calibri"/>
        <family val="2"/>
      </rPr>
      <t>η</t>
    </r>
    <r>
      <rPr>
        <i/>
        <vertAlign val="subscript"/>
        <sz val="11"/>
        <color theme="1"/>
        <rFont val="Calibri"/>
        <family val="2"/>
        <scheme val="minor"/>
      </rPr>
      <t>G</t>
    </r>
  </si>
  <si>
    <r>
      <t>ε</t>
    </r>
    <r>
      <rPr>
        <i/>
        <vertAlign val="subscript"/>
        <sz val="11"/>
        <color theme="1"/>
        <rFont val="Calibri"/>
        <family val="2"/>
      </rPr>
      <t>G</t>
    </r>
  </si>
  <si>
    <r>
      <t>ε</t>
    </r>
    <r>
      <rPr>
        <i/>
        <vertAlign val="subscript"/>
        <sz val="11"/>
        <color theme="1"/>
        <rFont val="Calibri"/>
        <family val="2"/>
      </rPr>
      <t>R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</si>
  <si>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</si>
  <si>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</si>
  <si>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R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 xml:space="preserve">  tai η</t>
    </r>
    <r>
      <rPr>
        <i/>
        <vertAlign val="subscript"/>
        <sz val="11"/>
        <color theme="1"/>
        <rFont val="Calibri"/>
        <family val="2"/>
        <scheme val="minor"/>
      </rPr>
      <t xml:space="preserve">U </t>
    </r>
    <r>
      <rPr>
        <i/>
        <sz val="11"/>
        <color theme="1"/>
        <rFont val="Calibri"/>
        <family val="2"/>
        <scheme val="minor"/>
      </rPr>
      <t>x G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 xml:space="preserve">  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</si>
  <si>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1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</si>
  <si>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2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</si>
  <si>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3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</si>
  <si>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4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</si>
  <si>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5</t>
    </r>
  </si>
  <si>
    <t>Kertaluonteiset erät, % BKT:sta</t>
  </si>
  <si>
    <t>R</t>
  </si>
  <si>
    <t>y</t>
  </si>
  <si>
    <t>BKT:n kasvu</t>
  </si>
  <si>
    <t>Nim. pot. tuotannon kasvuvauhti</t>
  </si>
  <si>
    <t>Keskip. aikavälin pot. tuot. kasvuvauhti</t>
  </si>
  <si>
    <t>VTV:n laskelmien mukaan ero kahden pilarin välillä vuonna 2014 on:</t>
  </si>
  <si>
    <t>Pot BKT, reaal. milj. € VTV</t>
  </si>
  <si>
    <t>Korjattu menoaggregaatti 1, milj. €</t>
  </si>
  <si>
    <t>Reaal. BKT:n kasvu VTV</t>
  </si>
  <si>
    <t>Nimell. BKT:n kasvu VTV</t>
  </si>
  <si>
    <t>Reaal. pot BKT:n kasvu VTV</t>
  </si>
  <si>
    <t>Nimell. pot BKT:n kasvu VTV</t>
  </si>
  <si>
    <t>2)  Havaittujen painotusten poikkeama vakioiduista painotuksista</t>
  </si>
  <si>
    <t>Päätösperäisten toimien vaikutus tuloihin, DRM</t>
  </si>
  <si>
    <r>
      <t>Käytännössä maalle asetetaan ns. lähentymismarginaali (</t>
    </r>
    <r>
      <rPr>
        <i/>
        <sz val="11"/>
        <color theme="1"/>
        <rFont val="Calibri"/>
        <family val="2"/>
        <scheme val="minor"/>
      </rPr>
      <t>lm</t>
    </r>
    <r>
      <rPr>
        <sz val="11"/>
        <color theme="1"/>
        <rFont val="Calibri"/>
        <family val="2"/>
        <scheme val="minor"/>
      </rPr>
      <t>), jolloin julkiset sektorin kokonaismenojen kasvurajoite kirjoitetaan</t>
    </r>
  </si>
  <si>
    <r>
      <t xml:space="preserve">Tulopuolen puolijousto jakaantuu viiteen tuloryhmään </t>
    </r>
    <r>
      <rPr>
        <i/>
        <sz val="11"/>
        <color theme="1"/>
        <rFont val="Calibri"/>
        <family val="2"/>
        <scheme val="minor"/>
      </rP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=1,…,5. </t>
    </r>
    <r>
      <rPr>
        <sz val="11"/>
        <color theme="1"/>
        <rFont val="Calibri"/>
        <family val="2"/>
        <scheme val="minor"/>
      </rPr>
      <t xml:space="preserve">Menopuolelta tarkastellaan ainoastaan työttömyysmenoja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sz val="11"/>
        <color theme="1"/>
        <rFont val="Calibri"/>
        <family val="2"/>
        <scheme val="minor"/>
      </rPr>
      <t xml:space="preserve">. </t>
    </r>
  </si>
  <si>
    <t xml:space="preserve">Menosääntö vuosille 2014-2016 on esitetty Vade mecumissa, s. 30. Ks. myös Komission 10.6.2015 päivittämä arvio Suomen vakausohjelmasta.  </t>
  </si>
  <si>
    <t xml:space="preserve">VTV on ottanut huomioon rakenteellisen jäämän vaaditun muutoksen vaikutuksen lähentymismarginaaliin vuosille 2015-2016. </t>
  </si>
  <si>
    <t>Tässä esitellään VTV:n arvio menosäännön noudattamisesta vuosille 2014-2018 niin kuin se on esitetty raportin kuviossa 7.</t>
  </si>
  <si>
    <r>
      <t>Tarkastusvirasto on laskenut julkisen sektorin kokonaismenot vakaus- ja kasvusopimuksen ennaltaehkäisevän säännöstön toisen pilarin eli menosäännön (E</t>
    </r>
    <r>
      <rPr>
        <i/>
        <sz val="11"/>
        <color theme="1"/>
        <rFont val="Calibri"/>
        <family val="2"/>
        <scheme val="minor"/>
      </rPr>
      <t>xpenditure Benchmark</t>
    </r>
    <r>
      <rPr>
        <sz val="11"/>
        <color theme="1"/>
        <rFont val="Calibri"/>
        <family val="2"/>
        <scheme val="minor"/>
      </rPr>
      <t>) mukaisesti.</t>
    </r>
  </si>
  <si>
    <t xml:space="preserve">Tässä esitellään puolijouston määräytyminen Suomen osalta, sekä sen eri komponenttien vaikutus vuoden 2014 rakenteelliseen jäämään tehtävään suhdannekorjaukseen. </t>
  </si>
  <si>
    <t>lm</t>
  </si>
  <si>
    <t>Keskipitkän aikavälin potentiaalisen tuotannon kasvuvauhti</t>
  </si>
  <si>
    <t>Julkisen sektorin koko suhteessa BKT:hen</t>
  </si>
  <si>
    <t>Rakenteellisen jäämän vaadittu muutos</t>
  </si>
  <si>
    <r>
      <t>g</t>
    </r>
    <r>
      <rPr>
        <i/>
        <vertAlign val="subscript"/>
        <sz val="11"/>
        <color theme="1"/>
        <rFont val="Calibri"/>
        <family val="2"/>
        <scheme val="minor"/>
      </rPr>
      <t>pot*</t>
    </r>
  </si>
  <si>
    <r>
      <t>ΔSB</t>
    </r>
    <r>
      <rPr>
        <i/>
        <vertAlign val="superscript"/>
        <sz val="11"/>
        <color theme="1"/>
        <rFont val="Calibri"/>
        <family val="2"/>
        <scheme val="minor"/>
      </rPr>
      <t>vm</t>
    </r>
  </si>
  <si>
    <r>
      <t>ΔSB</t>
    </r>
    <r>
      <rPr>
        <i/>
        <vertAlign val="superscript"/>
        <sz val="11"/>
        <color theme="1"/>
        <rFont val="Calibri"/>
        <family val="2"/>
        <scheme val="minor"/>
      </rPr>
      <t>vm</t>
    </r>
    <r>
      <rPr>
        <i/>
        <sz val="11"/>
        <color theme="1"/>
        <rFont val="Calibri"/>
        <family val="2"/>
        <scheme val="minor"/>
      </rPr>
      <t>/0.5</t>
    </r>
  </si>
  <si>
    <t>Vade mecum, s. 30</t>
  </si>
  <si>
    <t>VTV:n arvio tulevasta menosäännöstä</t>
  </si>
  <si>
    <r>
      <t xml:space="preserve">Potentiaalisen tuotannon avulla lasketaan tuotantokuilu </t>
    </r>
    <r>
      <rPr>
        <i/>
        <sz val="11"/>
        <color theme="1"/>
        <rFont val="Calibri"/>
        <family val="2"/>
        <scheme val="minor"/>
      </rPr>
      <t xml:space="preserve">OG=(Y-Y*)/Y* </t>
    </r>
    <r>
      <rPr>
        <sz val="11"/>
        <color theme="1"/>
        <rFont val="Calibri"/>
        <family val="2"/>
        <scheme val="minor"/>
      </rPr>
      <t xml:space="preserve">jossa </t>
    </r>
    <r>
      <rPr>
        <i/>
        <sz val="11"/>
        <color theme="1"/>
        <rFont val="Calibri"/>
        <family val="2"/>
        <scheme val="minor"/>
      </rPr>
      <t>Y*</t>
    </r>
    <r>
      <rPr>
        <sz val="11"/>
        <color theme="1"/>
        <rFont val="Calibri"/>
        <family val="2"/>
        <scheme val="minor"/>
      </rPr>
      <t xml:space="preserve"> viittaa potentiaalisen tuotannon tasoon ja </t>
    </r>
    <r>
      <rPr>
        <i/>
        <sz val="11"/>
        <color theme="1"/>
        <rFont val="Calibri"/>
        <family val="2"/>
        <scheme val="minor"/>
      </rPr>
      <t xml:space="preserve">Y </t>
    </r>
    <r>
      <rPr>
        <sz val="11"/>
        <color theme="1"/>
        <rFont val="Calibri"/>
        <family val="2"/>
        <scheme val="minor"/>
      </rPr>
      <t>toteutuneeseen tuotantoon.</t>
    </r>
  </si>
  <si>
    <t>Vaihe IV: Noudatettavan menosäännön ja korjattujen kokonaismenojen reaalisen kasvuvauhdin välinen erotus muutetaan euromääräiseksi kertomalla se vuoden 2013 KMA1:lla ja suhteutetaan vuoden 2014 bkt:hen, jolloin saadaan poikkema suhteessa bkt:hen.</t>
  </si>
  <si>
    <t>Vaihe III: Lasketaan menosäännön ja menosäännön mukaisesti laskettujen kokonaismenojen kasvuvauhdin erotus.</t>
  </si>
  <si>
    <t>Vakausohjelman</t>
  </si>
  <si>
    <t>taulu, rivi</t>
  </si>
  <si>
    <t>Mrd. €</t>
  </si>
  <si>
    <t>Muutos, %</t>
  </si>
  <si>
    <t>kuten on kuvattu välilehdellä "Menosääntö, kok. menot".</t>
  </si>
  <si>
    <t>Alla olevassa taulukossa kuvataan menojen kasvua mikäli hintojen muutosta kuvattaisiin toteutuneella bkt-deflaattorilla ja kasvun viitearvona olisi toteutunut bkt:n kasvu.</t>
  </si>
  <si>
    <t xml:space="preserve">Noudatettava menosääntö* </t>
  </si>
  <si>
    <t>*Tässä taulukossa bkt-deflaattori ja bkt:n kasvuvauhti niin kuin on esitetty komission kevään 2015 ennusteessa koskien vuotta 2014.</t>
  </si>
  <si>
    <t xml:space="preserve">eikä pääoman muodostusta tasattaisi neljän vuoden keskiarvolla.   </t>
  </si>
  <si>
    <t>Vuonna 2014 sekä bkt-deflaattorin arvo että bkt:n kasvu jäivat alhaisemmiksi kuin vuoden 2013 ennusteissa. Bkt-deflaattorista johtuen korjatut kokonaismenot (tässä poistettuna tietyt erät, yllä kuvatun mukaisesti)</t>
  </si>
  <si>
    <t>kasvoivat enemmän kuin vuoden 2013 ennusteista lasketun bkt-deflaattorin avulla lasketut reaaliset kokonaismenot, kuten kuvattu välilehdellä, "Menosääntö, kok. menot".</t>
  </si>
  <si>
    <t>Nämä huomioon ottaen, julkisen sektorin kokonaismenot olisivat poikenneet menosäännön asettamasta rajoitteesta vuonna 2014. Lisäksi poikkeama olisi ollut 0,5%-yksikköä, mikä merkitsisi merkittävää poikkeamaa.</t>
  </si>
  <si>
    <t>Tilastokeskus</t>
  </si>
  <si>
    <t>Suomen julkisen sektorin alijäämä, % suhteessa BKT:hen</t>
  </si>
  <si>
    <t>Tässä työkirjassa esitellään VTV:n keväällä 2015 suorittaman vakaus- ja kasvusopimuksen valvontaan liittyvät aineistot ja laskelmat.</t>
  </si>
  <si>
    <t xml:space="preserve">Tässä työkirjassa esitellään VTV:n laskelmat vakaus- ja kasvusopimuksen ennaltaehkäisevän osan rakenteellisen jäämän ja menosäännön osalta, sekä korjaavan osan suhdannekorjatun velan osalta. </t>
  </si>
  <si>
    <t>Soveltuvin osin esitellään myös Valtiovarainministeriön (VM) ja Euroopan komission laskelmien tulokset, siten että erot laskelmien taustalla on mahdollista havaita, sekä muita laskelmia mikäli ne ovat keskeisiä tarkastusviraston johtopäätösten kannalta.</t>
  </si>
  <si>
    <t>Kullakin välilehdellä on lähdeviitteet sekä käytettyihin aineistoihin, että muihin mahdollisiin lähteisiin joita on käytetty laskennan taustalla. VM:n aineistot perustuvat pääosin Julkisen talouden suunnitelma 2016-2019 -raporttiin joka sisältää vakausohjelman taulut,</t>
  </si>
  <si>
    <t xml:space="preserve">sekä muuhun VM:n tarkastusvirastolle toimittamaan aineistoon. Komission aineisto perustuu pääosin komission kevään 2015 ennusteeseen. Soveltuvin osin komission luvut on ameco-tietokannasta. </t>
  </si>
  <si>
    <t>09-4325884</t>
  </si>
  <si>
    <t>jenni.jaakkola@vtv.fi</t>
  </si>
  <si>
    <t>Ekonomisti, KTT Jenni Jaakkola</t>
  </si>
  <si>
    <t>Tarkastusviraston laskelmat potentiaalisesta tuotannosta ja tuotantokuilusta on tehty Euroopan komission Rats-ohjelmalla.</t>
  </si>
  <si>
    <t xml:space="preserve">  ΔSB-DEB=</t>
  </si>
  <si>
    <t>BKT nimell. milj. € VTV</t>
  </si>
  <si>
    <t>Pot BKT, nimell. milj. € VTV</t>
  </si>
  <si>
    <r>
      <t xml:space="preserve"> Tulopuolella </t>
    </r>
    <r>
      <rPr>
        <b/>
        <i/>
        <sz val="11"/>
        <color theme="1"/>
        <rFont val="Calibri"/>
        <family val="2"/>
        <scheme val="minor"/>
      </rPr>
      <t>ΔSB</t>
    </r>
    <r>
      <rPr>
        <b/>
        <i/>
        <vertAlign val="superscript"/>
        <sz val="11"/>
        <color theme="1"/>
        <rFont val="Calibri"/>
        <family val="2"/>
        <scheme val="minor"/>
      </rPr>
      <t>R</t>
    </r>
    <r>
      <rPr>
        <b/>
        <i/>
        <sz val="11"/>
        <color theme="1"/>
        <rFont val="Calibri"/>
        <family val="2"/>
        <scheme val="minor"/>
      </rPr>
      <t>-DEB</t>
    </r>
    <r>
      <rPr>
        <b/>
        <i/>
        <vertAlign val="superscript"/>
        <sz val="11"/>
        <color theme="1"/>
        <rFont val="Calibri"/>
        <family val="2"/>
        <scheme val="minor"/>
      </rPr>
      <t>R</t>
    </r>
    <r>
      <rPr>
        <b/>
        <sz val="11"/>
        <color theme="1"/>
        <rFont val="Calibri"/>
        <family val="2"/>
        <scheme val="minor"/>
      </rPr>
      <t xml:space="preserve">  erotus voidaan jakaa viiteen osaan</t>
    </r>
  </si>
  <si>
    <r>
      <t xml:space="preserve"> Menopuolella  </t>
    </r>
    <r>
      <rPr>
        <b/>
        <i/>
        <sz val="11"/>
        <color theme="1"/>
        <rFont val="Calibri"/>
        <family val="2"/>
        <scheme val="minor"/>
      </rPr>
      <t>ΔSB</t>
    </r>
    <r>
      <rPr>
        <b/>
        <i/>
        <vertAlign val="superscript"/>
        <sz val="11"/>
        <color theme="1"/>
        <rFont val="Calibri"/>
        <family val="2"/>
        <scheme val="minor"/>
      </rPr>
      <t>G</t>
    </r>
    <r>
      <rPr>
        <b/>
        <i/>
        <sz val="11"/>
        <color theme="1"/>
        <rFont val="Calibri"/>
        <family val="2"/>
        <scheme val="minor"/>
      </rPr>
      <t>-DEB</t>
    </r>
    <r>
      <rPr>
        <b/>
        <i/>
        <vertAlign val="superscript"/>
        <sz val="11"/>
        <color theme="1"/>
        <rFont val="Calibri"/>
        <family val="2"/>
        <scheme val="minor"/>
      </rPr>
      <t>G</t>
    </r>
    <r>
      <rPr>
        <b/>
        <sz val="11"/>
        <color theme="1"/>
        <rFont val="Calibri"/>
        <family val="2"/>
        <scheme val="minor"/>
      </rPr>
      <t xml:space="preserve"> erotus voidaan jakaa seitsemään osaan</t>
    </r>
  </si>
  <si>
    <t>5) Menosäännön puitteissa julkisen sektorin kokonaismenot saavat kasvaa keskipitkän aikavälin potentiaalisen kasvuvauhdin mukaista vauhtia.</t>
  </si>
  <si>
    <t xml:space="preserve">Toisaalta rakenteellisen jäämän muutos lasketaan todellisen menojen kehityksen mukaisesti, ottaen huomioon sekä todellisen inflaation että </t>
  </si>
  <si>
    <t>neljän vuoden osalta.</t>
  </si>
  <si>
    <t>VTV:n laskelmat komission muistion pohjalta.</t>
  </si>
  <si>
    <r>
      <t>"</t>
    </r>
    <r>
      <rPr>
        <i/>
        <sz val="11"/>
        <color theme="1"/>
        <rFont val="Calibri"/>
        <family val="2"/>
        <scheme val="minor"/>
      </rPr>
      <t>The significant deviation procedure in the preventive arm of the SGP", liite 2.</t>
    </r>
  </si>
  <si>
    <t>Taulukossa on kunkin erän kohdalla viitaus siihen vakausohjelman tauluun ja riviin josta luvut on kerätty (huom. osa luvuista perustuu VM:n tarkastusviraston pyynnöstä toimittamiin korjattuihin lukuihin 27.4.2015)</t>
  </si>
  <si>
    <t>Vaihe II: Julkisen sektorin korjatuille kokonaismenoille lasketaan kasvu siten että vuoden 2014 menoaggregaatti KMA2:ta verrataan vuoden 2013 menoaggregaatti KMA1:een.  Saatu kasvuvauhti muutetaan reaaliseksi Euroopan komission bkt-deflaattorilla.</t>
  </si>
  <si>
    <t>VM Julkisen talouden suunnitelma 2016-2019 ja 27.4.2015 toimittamat luvut</t>
  </si>
  <si>
    <r>
      <t>Säännöstön toisessa tai molemmissa pilareissa on poikkeama, mutta se ei ole merkittävä. Ei voi johtaa ns. merkittävän poikkeaman menettelyyn (</t>
    </r>
    <r>
      <rPr>
        <i/>
        <sz val="11"/>
        <color theme="1"/>
        <rFont val="Calibri"/>
        <family val="2"/>
        <scheme val="minor"/>
      </rPr>
      <t>Significant Deviation Procedure</t>
    </r>
    <r>
      <rPr>
        <sz val="11"/>
        <color theme="1"/>
        <rFont val="Calibri"/>
        <family val="2"/>
        <scheme val="minor"/>
      </rPr>
      <t>).</t>
    </r>
  </si>
  <si>
    <t xml:space="preserve">Vuonna 2014 Suomen rakenteellinen jäämä on heikentynyt 0,6 prosenttiyksikköä vuoden 2013 tasosta, siten säännöstön ensimmäisessa pilarissa on merkittävä poikkeama. </t>
  </si>
  <si>
    <t xml:space="preserve">5) ja 6) EU-ohjelmien menot poistetaan rakenteellisesta jäämästä niitä vastaavien tulojen mukaisesti. Menosäännön osalta vastaavat tulot eivät näy, sillä tulojen osalta huomioon otetaan </t>
  </si>
  <si>
    <t>Menot/BKT toteutunut</t>
  </si>
  <si>
    <t>Tulot/BKT toteutunut</t>
  </si>
  <si>
    <t xml:space="preserve">vaikuttaa tämä lähinnä menojen puolijoustoon, joka puolestaan vaikuttaa suhdanneriippuvaisille työttömyysmenoille tehtävään korjaukseen. Kuten tästä esimerkkilaskelmasta voidaan havaita, kasvattaa vakioitujen painotusten </t>
  </si>
  <si>
    <t xml:space="preserve">korvaaminen toteutuneilla painotuksilla suhdanneriippuvaisten työttömyysmenojen määrän 685 miljoonaan euroon kun taas vakioisilla painotuksilla suhdanneriippuvaisia työttömyysmenoja poistetaan 597 miljoonaa euroa. </t>
  </si>
  <si>
    <t>Koska käytännössä suhdanneriippuvaisia työttömyysmenoja arvioidaan olleen 723 miljoonaa euroa vuonna 2014, katsoo tarkastusvirasto että vakioisilla joustoilla ja painotuksilla tehtävä suhdannekorjaus on vähentänyt suhdanneriippuvaisia työttömyysmenoja</t>
  </si>
  <si>
    <t>Esimerkkilaskelma 2: menosääntö</t>
  </si>
  <si>
    <t>Esimerkkilaskelma 1: rakenteellinen jäämä</t>
  </si>
  <si>
    <t xml:space="preserve">Kuten välilehdellä "Menosääntö, kok.menot" on esitetty, julkisen sektorin kokonaismenoihin tehdään korjauksia seuraavien menoerien suhteen että saadaan korjattu menoaggregaatti KMA1. </t>
  </si>
  <si>
    <t xml:space="preserve">Seuraavassa esitellään laskelma julkisen sektorin kokonaismenojen kehityksestä, jos poistoja ei tehtäisi korkomenojen, suhdanneriippuvaisten työttömyysmenojen ja EU-ohjelmien menojen suhteen, </t>
  </si>
  <si>
    <t>jotkut poistettavat erät ovat kasvaneet hitaammin tai vähentyneet vuoden 2013 tasosta kuin julkisen sektorin kokonaismenot kokonaisuudessaan.</t>
  </si>
  <si>
    <t xml:space="preserve">bkt:n kasvun. Välilehdellä "Kokonaisvaltainen arvio, menos." kuvataan esimerkkilaskelman avulla menosäännön noudattamista ottaen laskelmissa huomioon toteutunut hintojen muutos ja bkt:n kasvu. </t>
  </si>
  <si>
    <t xml:space="preserve">nimellisestä jäämästä poistetaan suhdanneriippuvaisia työttömyysmenoja vähemmän kuin pitäisi. Välilehdellä "Kokonaisvaltainen arvio, rak.jä." tarkastusvirasto kuvaa esimerkkilaskelman avulla vakioitujen painotusten vaikutusta nimellisestä jäämästä </t>
  </si>
  <si>
    <t>1) ja 2) Havaittu työttömyysmenojen jousto poikkeaa tilastollisessa aineistolla estimoidusta joustosta. Tämä johtaa menojen suhdannekorjauksen osalta siihen, että</t>
  </si>
  <si>
    <t xml:space="preserve">tehtävään korjaukseen suhdanneriippuvaisten työttömyysmenojen osalta. </t>
  </si>
  <si>
    <t>Tässä esitellään tarkastuviraston laskelmat suhdannekorjatusta velast niin kuin se on esitetty raportissa, taulukossa 4.</t>
  </si>
  <si>
    <t>Tässä esitellään tarkastusviraston laskelmat menosäännön noudattamisesta niin kuin on esitetty raportin taulukoissa 1-3.</t>
  </si>
  <si>
    <t>Tässä esitellään tarkastusviraston vaihtoehtoinen laskelma nimelliselle jäämälle tehtävään suhdannekorjaukseen perustuen laskelmaan joka on esitetty välilehdellä "Rakenteellinen jäämä, joustot".</t>
  </si>
  <si>
    <t>Vuoden 2014 osalta näiden tiettyjen erien sisällyttäminen julkisen sektorin kokonaismenoihin ei muuta johtopäätöstä siitä että Suomi noudattaa menosääntöä vuonna 2014 selvällä marginaalilla, sillä</t>
  </si>
  <si>
    <t xml:space="preserve">Menosäännön laskennan seuraavassa vaiheessa korjattujen kokonaismenojen kasvu muutetaan reaaliseksi käyttämällä bkt-deflaattoria joka on keskiarvo tarkasteluvuotta edeltävän vuoden komission kevään ja syksyn ennusteista, </t>
  </si>
  <si>
    <t xml:space="preserve">Menojen kasvun viitearvona käytetään puolestaan potentiaalisen kasvun kymmenen vuoden keskiarvoa, ei ennustettua tai toteutunutta kasvua tarkastelukohteena olevalle vuodelle. </t>
  </si>
  <si>
    <t xml:space="preserve">Lisäksi ennakoitua matalampi kasvu olisi rajoittanut menojen kasvua enemmän kuin käytettävä kymmenen vuoden potentiaalisen kasvun keskiarvo. </t>
  </si>
  <si>
    <t>ainoastaan päätösperäiset toimet. Pääoman muodostuksen osalta rakenteellisessa jäämässä näkyy ainoastaan tarkasteluvuoden osuus, kun taas menosäännössä pääoman muodostusta tasataan</t>
  </si>
  <si>
    <t>Näihin seikkoihin perustuen tarkastusvirasto on tehnyt arvion ennaltaehkäisevän osan noudattamisesta. Tarkastusvirasto katsoo että rakenteellisen jäämän osalta vakioinen suhdannekorjaus ei ole toiminut täysimääräisesti</t>
  </si>
  <si>
    <t xml:space="preserve">Tässä kuvataan tarkastusviraston esimerkkilaskelma menosäännön mukaisten julkisen sektorin kokonaismenojen kehittymistä tilanteessa, jossa kokonaismenoihin ei tehtäisi säännöstön mukaisia vähennyksiä. </t>
  </si>
  <si>
    <t xml:space="preserve">Raportissa esitetyt luvut nimellisestä alijäämästä perustuvat Tilastokeskuksen ja VM:n JTS:ssa esittämiin lukuihin. </t>
  </si>
  <si>
    <t>Tarkastusviraston näkemyksen mukaan menopuolella keskeiset tekijät voidaan jakaa kahteen ryhmään:</t>
  </si>
  <si>
    <t xml:space="preserve">Velkakriteeriä koskevat aineistot ja laskelmat </t>
  </si>
  <si>
    <t xml:space="preserve">Tässä esimerkkilaskelmassa tulot/bkt- ja menot/bkt-osuudet on korvattu vakioisten osuuksien sijaan toteutuneilla osuuksilla vuodelle 2014. Molempien osuus bkt:sta on kasvanut, mutta koska tulojen puolijousto on hyvin pientä, </t>
  </si>
  <si>
    <t xml:space="preserve">vähemmän kuin niitä on käytännössä arvioitu olevan, ja että tehtävä suhdannekorjaus on hyvin riippuvainen tilastollisella aineistolla estimoiduista joustoista ja niiden painotuksista. </t>
  </si>
  <si>
    <r>
      <t>"</t>
    </r>
    <r>
      <rPr>
        <i/>
        <sz val="11"/>
        <color theme="1"/>
        <rFont val="Calibri"/>
        <family val="2"/>
        <scheme val="minor"/>
      </rPr>
      <t xml:space="preserve">The significant deviation procedure in the preventive arm of the SGP", liite  2 </t>
    </r>
    <r>
      <rPr>
        <sz val="11"/>
        <color theme="1"/>
        <rFont val="Calibri"/>
        <family val="2"/>
        <scheme val="minor"/>
      </rPr>
      <t>esitetty.</t>
    </r>
  </si>
  <si>
    <t>Tässä tiivistetysti tarkastusviraston havainnot mistä erot kahden pilarin välillä johtuvat. Tarkemmat laskelmat saa pyydettäessä.</t>
  </si>
  <si>
    <t xml:space="preserve">Kokonaisvaltaisen arvion tavoitteena on selvittää missä erot kahden pilarin välillä johtuvat. </t>
  </si>
  <si>
    <t xml:space="preserve">mahdollistaa julkisen sektorin menojen kasvun maltillisella vauhdilla yli tarkasteluvuoden, kun taas rakenteellisen jäämän osalta tarkastellaan ainoastaan tarkastelun kohteena olevan vuoden kasvua ja sen potentiaalia. </t>
  </si>
  <si>
    <t xml:space="preserve">Tässä esitetään tarkastusviraston laskelmat ennaltaehkäisevän osan kahden pilarin osalta tehtävän kokonaisvaltainen arvion taustalle niin ne on komission muistiossa </t>
  </si>
  <si>
    <t>5) Trendin mukainen lisäys keskipitkän aikavälin tulot/bkt-suhteessa</t>
  </si>
  <si>
    <t>Mikäli poikkema on alle -0,5% edeltävän vuoden osalta tai kumulatiivisesti kahden edeltävän vuoden osalta, katsotaan että menosäännön noudattamisessa on merkittävä poikkema.</t>
  </si>
  <si>
    <r>
      <t>lm=(50/PG)*(</t>
    </r>
    <r>
      <rPr>
        <i/>
        <sz val="11"/>
        <color theme="1"/>
        <rFont val="Calibri"/>
        <family val="2"/>
      </rPr>
      <t>ΔSB</t>
    </r>
    <r>
      <rPr>
        <i/>
        <vertAlign val="superscript"/>
        <sz val="11"/>
        <color theme="1"/>
        <rFont val="Calibri"/>
        <family val="2"/>
      </rPr>
      <t>vm</t>
    </r>
    <r>
      <rPr>
        <i/>
        <sz val="11"/>
        <color theme="1"/>
        <rFont val="Calibri"/>
        <family val="2"/>
        <scheme val="minor"/>
      </rPr>
      <t>/0,5)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</si>
  <si>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 xml:space="preserve">G </t>
    </r>
    <r>
      <rPr>
        <i/>
        <sz val="11"/>
        <color theme="1"/>
        <rFont val="Calibri"/>
        <family val="2"/>
        <scheme val="minor"/>
      </rPr>
      <t>= g</t>
    </r>
    <r>
      <rPr>
        <i/>
        <vertAlign val="subscript"/>
        <sz val="11"/>
        <color theme="1"/>
        <rFont val="Calibri"/>
        <family val="2"/>
        <scheme val="minor"/>
      </rPr>
      <t xml:space="preserve">pot </t>
    </r>
    <r>
      <rPr>
        <i/>
        <sz val="11"/>
        <color theme="1"/>
        <rFont val="Calibri"/>
        <family val="2"/>
        <scheme val="minor"/>
      </rPr>
      <t>- (50/PG)*(ΔSB</t>
    </r>
    <r>
      <rPr>
        <i/>
        <vertAlign val="superscript"/>
        <sz val="11"/>
        <color theme="1"/>
        <rFont val="Calibri"/>
        <family val="2"/>
        <scheme val="minor"/>
      </rPr>
      <t>vm</t>
    </r>
    <r>
      <rPr>
        <i/>
        <sz val="11"/>
        <color theme="1"/>
        <rFont val="Calibri"/>
        <family val="2"/>
        <scheme val="minor"/>
      </rPr>
      <t>/0,5)</t>
    </r>
  </si>
  <si>
    <r>
      <t xml:space="preserve">Tämän vuoksi nimelliselle jäämälle tehtävä rakennekorjaus yliarvioi tulojen syklistä osuutta. Toteutunut tulojen kasvu on jäänyt alhaisemmaksi (ns. </t>
    </r>
    <r>
      <rPr>
        <i/>
        <sz val="11"/>
        <color theme="1"/>
        <rFont val="Calibri"/>
        <family val="2"/>
        <scheme val="minor"/>
      </rPr>
      <t>revenue shortfalls)</t>
    </r>
    <r>
      <rPr>
        <sz val="11"/>
        <color theme="1"/>
        <rFont val="Calibri"/>
        <family val="2"/>
        <scheme val="minor"/>
      </rPr>
      <t xml:space="preserve">. </t>
    </r>
  </si>
  <si>
    <t>Säännöstön molempia pilareita on noudattu.</t>
  </si>
  <si>
    <r>
      <t>VTV:n laskelmat kokonaisvaltaiseen arvioon liittyen esitellään välilehdellä "Kokonaisvaltainen arvio, lask." Laskelmat perustuvat komission muistioon "</t>
    </r>
    <r>
      <rPr>
        <i/>
        <sz val="11"/>
        <rFont val="Calibri"/>
        <family val="2"/>
      </rPr>
      <t>The significant deviation procedure in the preventive arm of the SGP</t>
    </r>
    <r>
      <rPr>
        <sz val="11"/>
        <rFont val="Calibri"/>
        <family val="2"/>
      </rPr>
      <t>", liite  2 .</t>
    </r>
  </si>
  <si>
    <t>4) Trendin mukainen lisäys tulot/bkt-suhteessa</t>
  </si>
  <si>
    <t>1) Työttömyysmenojen havaitun jouston poikkeama vakioidusta joustosta</t>
  </si>
  <si>
    <t>Tarkastusviraston näkemyksen mukaan tulopuolella on kaksi keskeistä tekijää jotka selittävät eroa kahden pilarin välillä:</t>
  </si>
  <si>
    <t>1) Tulopuolen havaittu jousto on matalampi kuin tilastollisella aineistolla estimoitu jousto</t>
  </si>
  <si>
    <r>
      <t>Tilanteessa jossa velkasuhde ylittää 60 % rajan, tarkastellaan velkakehitystä myös ns. taaksepäin (</t>
    </r>
    <r>
      <rPr>
        <i/>
        <sz val="11"/>
        <color theme="1"/>
        <rFont val="Calibri"/>
        <family val="2"/>
        <scheme val="minor"/>
      </rPr>
      <t>BL, backwards-looking</t>
    </r>
    <r>
      <rPr>
        <sz val="11"/>
        <color theme="1"/>
        <rFont val="Calibri"/>
        <family val="2"/>
        <scheme val="minor"/>
      </rPr>
      <t>) ja eteenpäin (</t>
    </r>
    <r>
      <rPr>
        <i/>
        <sz val="11"/>
        <color theme="1"/>
        <rFont val="Calibri"/>
        <family val="2"/>
        <scheme val="minor"/>
      </rPr>
      <t>FL, forwards-looking</t>
    </r>
    <r>
      <rPr>
        <sz val="11"/>
        <color theme="1"/>
        <rFont val="Calibri"/>
        <family val="2"/>
        <scheme val="minor"/>
      </rPr>
      <t xml:space="preserve">) kriteerin avulla, kuten raportin s. 50 on kuvattu. </t>
    </r>
  </si>
  <si>
    <t>Taaksepäin katsova kriteeri tarkastelee sitä onko velkasuhde alentunut riittävällä nopeudella.</t>
  </si>
  <si>
    <t>Eteenpäin katsovaa kriteeriä on puolestaan mielekästä tarkastella tilanteessa jossa velkasuhde on taittunut tai taittumassa.</t>
  </si>
  <si>
    <r>
      <t xml:space="preserve">Tarkastuksen tulokset on raportoitu julkaisussa K 17/2015 vp: </t>
    </r>
    <r>
      <rPr>
        <i/>
        <sz val="11"/>
        <color theme="1"/>
        <rFont val="Calibri"/>
        <family val="2"/>
        <scheme val="minor"/>
      </rPr>
      <t>Valtiontalouden tarkastusviraston erilliskertomus eduskunnalle: Finanssipolitiikan tarkastuksen ja valvonnan raportti 2015</t>
    </r>
    <r>
      <rPr>
        <sz val="11"/>
        <color theme="1"/>
        <rFont val="Calibri"/>
        <family val="2"/>
        <scheme val="minor"/>
      </rPr>
      <t>.</t>
    </r>
  </si>
  <si>
    <t>Tässä esitellään tarkastusviraston laskelmat rakenteellisesta jäämästä niin kuin se on esitetty raportin kuviossa 3. Omien laskelmien lisäksi tarkastusvirasto esittää VM:n ja komission laskelmat rakenteellisesta jäämästä niin kuin kyseiset tahot ovat itse raportoineet.</t>
  </si>
  <si>
    <r>
      <t>Nimellinen julkisen sektorin nettoluotonanto (</t>
    </r>
    <r>
      <rPr>
        <i/>
        <sz val="11"/>
        <color theme="1"/>
        <rFont val="Calibri"/>
        <family val="2"/>
        <scheme val="minor"/>
      </rPr>
      <t>BB</t>
    </r>
    <r>
      <rPr>
        <sz val="11"/>
        <color theme="1"/>
        <rFont val="Calibri"/>
        <family val="2"/>
        <scheme val="minor"/>
      </rPr>
      <t>) saadaan Tilastokeskukselta ja ennuste VM:sta.</t>
    </r>
  </si>
  <si>
    <r>
      <t xml:space="preserve">Tarkastusvirasto laskee tuotantokuilun </t>
    </r>
    <r>
      <rPr>
        <i/>
        <sz val="11"/>
        <color theme="1"/>
        <rFont val="Calibri"/>
        <family val="2"/>
        <scheme val="minor"/>
      </rPr>
      <t>OG</t>
    </r>
    <r>
      <rPr>
        <sz val="11"/>
        <color theme="1"/>
        <rFont val="Calibri"/>
        <family val="2"/>
        <scheme val="minor"/>
      </rPr>
      <t xml:space="preserve"> Euroopan komission menetelmällä, jossa keskeisenä on potentiaalisen tuotannon estimoiminen, ks. välilehti "Rakenteellinen jäämä, pot. tuot." tässä työkirjassa.</t>
    </r>
  </si>
  <si>
    <r>
      <t>Potentiaalisen tuotannon laskemiseen tarvitaan arvio työttömyyden ns. tasapainotasosta (</t>
    </r>
    <r>
      <rPr>
        <i/>
        <sz val="11"/>
        <color theme="1"/>
        <rFont val="Calibri"/>
        <family val="2"/>
        <scheme val="minor"/>
      </rPr>
      <t>NAWRU=non-accelerating wage rate of unemployment</t>
    </r>
    <r>
      <rPr>
        <sz val="11"/>
        <color theme="1"/>
        <rFont val="Calibri"/>
        <family val="2"/>
        <scheme val="minor"/>
      </rPr>
      <t>) ja kokonaistuottavuudesta (</t>
    </r>
    <r>
      <rPr>
        <i/>
        <sz val="11"/>
        <color theme="1"/>
        <rFont val="Calibri"/>
        <family val="2"/>
        <scheme val="minor"/>
      </rPr>
      <t>TFP=total factor productivity</t>
    </r>
    <r>
      <rPr>
        <sz val="11"/>
        <color theme="1"/>
        <rFont val="Calibri"/>
        <family val="2"/>
        <scheme val="minor"/>
      </rPr>
      <t>).</t>
    </r>
  </si>
  <si>
    <t>Laskennassaan tarkastusvirasto käyttää VM:n aineistoja Nawru:n ja TFP:n laskentaan.</t>
  </si>
  <si>
    <t>Koska tulokset potentiaalisen tuotannon tasossa ja sen avulla laskettavasta tuotantokuilusta voivat hieman erota tarkastusviraston, VM:n ja komission laskelmien välillä, esittää tarkastusvirasto tässä keskeisten muuttujien aikasarjat joista erot laskelmissa johtuvat.</t>
  </si>
  <si>
    <r>
      <t>Tarkastusvirasto käyttää potentiaalisen tuotannon laskennassa Euroopan komission tuotantofunktiomenetelmää, ks. Havik et al. "</t>
    </r>
    <r>
      <rPr>
        <i/>
        <sz val="11"/>
        <color theme="1"/>
        <rFont val="Calibri"/>
        <family val="2"/>
        <scheme val="minor"/>
      </rPr>
      <t>The Production Function Methodology for Calculating Potential Growth Rates &amp; Output Gaps</t>
    </r>
    <r>
      <rPr>
        <sz val="11"/>
        <color theme="1"/>
        <rFont val="Calibri"/>
        <family val="2"/>
        <scheme val="minor"/>
      </rPr>
      <t xml:space="preserve">", </t>
    </r>
    <r>
      <rPr>
        <i/>
        <sz val="11"/>
        <color theme="1"/>
        <rFont val="Calibri"/>
        <family val="2"/>
        <scheme val="minor"/>
      </rPr>
      <t>EC Economic Papers, 535.</t>
    </r>
  </si>
  <si>
    <r>
      <t xml:space="preserve">Kullekin tuloerälle on estimoitu juosto </t>
    </r>
    <r>
      <rPr>
        <i/>
        <sz val="11"/>
        <color theme="1"/>
        <rFont val="Calibri"/>
        <family val="2"/>
        <scheme val="minor"/>
      </rP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sekä kunkin tuloerän painotus, joka kuvastaa erän suhteellista osuutta kokonaistuloista </t>
    </r>
    <r>
      <rPr>
        <i/>
        <sz val="11"/>
        <color theme="1"/>
        <rFont val="Calibri"/>
        <family val="2"/>
        <scheme val="minor"/>
      </rP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/R. </t>
    </r>
    <r>
      <rPr>
        <sz val="11"/>
        <color theme="1"/>
        <rFont val="Calibri"/>
        <family val="2"/>
        <scheme val="minor"/>
      </rPr>
      <t>Työttömyysmenoille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vastaavasti on estimoitu jousto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sekä niiden osuus kokonaismenoista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i/>
        <sz val="11"/>
        <color theme="1"/>
        <rFont val="Calibri"/>
        <family val="2"/>
        <scheme val="minor"/>
      </rPr>
      <t xml:space="preserve">/G.  </t>
    </r>
    <r>
      <rPr>
        <sz val="11"/>
        <color theme="1"/>
        <rFont val="Calibri"/>
        <family val="2"/>
        <scheme val="minor"/>
      </rPr>
      <t/>
    </r>
  </si>
  <si>
    <r>
      <t>Menosäännön (E</t>
    </r>
    <r>
      <rPr>
        <i/>
        <sz val="11"/>
        <color theme="1"/>
        <rFont val="Calibri"/>
        <family val="2"/>
        <scheme val="minor"/>
      </rPr>
      <t>xpenditure Benchmark</t>
    </r>
    <r>
      <rPr>
        <sz val="11"/>
        <color theme="1"/>
        <rFont val="Calibri"/>
        <family val="2"/>
        <scheme val="minor"/>
      </rPr>
      <t>) mukaisesti julkisen sektorin korjatut kokonaismenot (</t>
    </r>
    <r>
      <rPr>
        <i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) vuonna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saavat kasvaa korkeintaan potentiaalisen tuotannon keskipitkän aikavälin kasvuvauhtia (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pot</t>
    </r>
    <r>
      <rPr>
        <sz val="11"/>
        <color theme="1"/>
        <rFont val="Calibri"/>
        <family val="2"/>
        <scheme val="minor"/>
      </rPr>
      <t xml:space="preserve">), mikäli maa on saavuttanut MTO:n vuonna </t>
    </r>
    <r>
      <rPr>
        <i/>
        <sz val="11"/>
        <color theme="1"/>
        <rFont val="Calibri"/>
        <family val="2"/>
        <scheme val="minor"/>
      </rPr>
      <t>t-1</t>
    </r>
    <r>
      <rPr>
        <sz val="11"/>
        <color theme="1"/>
        <rFont val="Calibri"/>
        <family val="2"/>
        <scheme val="minor"/>
      </rPr>
      <t xml:space="preserve">. </t>
    </r>
  </si>
  <si>
    <r>
      <t xml:space="preserve">Merkitään menosäännön asettamaa kasvuvauhdin rajoitetta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 siten jos maa on saavuttanut MTO:n </t>
    </r>
  </si>
  <si>
    <r>
      <t>Lähentymismarginaali (</t>
    </r>
    <r>
      <rPr>
        <i/>
        <sz val="11"/>
        <color theme="1"/>
        <rFont val="Calibri"/>
        <family val="2"/>
        <scheme val="minor"/>
      </rPr>
      <t>lm</t>
    </r>
    <r>
      <rPr>
        <sz val="11"/>
        <color theme="1"/>
        <rFont val="Calibri"/>
        <family val="2"/>
        <scheme val="minor"/>
      </rPr>
      <t>) riippuu maan julkisen sektorin koosta suhteessa bkt:hen (</t>
    </r>
    <r>
      <rPr>
        <i/>
        <sz val="11"/>
        <color theme="1"/>
        <rFont val="Calibri"/>
        <family val="2"/>
        <scheme val="minor"/>
      </rPr>
      <t>PG=G/BKT</t>
    </r>
    <r>
      <rPr>
        <sz val="11"/>
        <color theme="1"/>
        <rFont val="Calibri"/>
        <family val="2"/>
        <scheme val="minor"/>
      </rPr>
      <t>) ja rakenteellisen jäämän vaaditusta muutoksesta (</t>
    </r>
    <r>
      <rPr>
        <i/>
        <sz val="11"/>
        <color theme="1"/>
        <rFont val="Calibri"/>
        <family val="2"/>
        <scheme val="minor"/>
      </rPr>
      <t>ΔSB</t>
    </r>
    <r>
      <rPr>
        <i/>
        <vertAlign val="superscript"/>
        <sz val="11"/>
        <color theme="1"/>
        <rFont val="Calibri"/>
        <family val="2"/>
        <scheme val="minor"/>
      </rPr>
      <t>vm</t>
    </r>
    <r>
      <rPr>
        <sz val="11"/>
        <color theme="1"/>
        <rFont val="Calibri"/>
        <family val="2"/>
        <scheme val="minor"/>
      </rPr>
      <t xml:space="preserve">). </t>
    </r>
  </si>
  <si>
    <t>vauhdin hidastumisesta. Lisäksi rakenteellisen jäämän vaadittua muutosta vuosille 2017-2018 on liian aikaista arvioida.</t>
  </si>
  <si>
    <t>Tarkastusvirasto esittää laskelmansa suhdannekorjatusta velasta (vaihe 3b) välilehdellä "Velkakriteeri, suhdannekorjaus" ja laskelmansa taaksepäin katsovasta kriteeristä (vaihe 2) ja eteenpäin katsovasta kriteeristä (vaihe 3a)</t>
  </si>
  <si>
    <t>välilehdellä "Velkakriteeri, BL ja FL".</t>
  </si>
  <si>
    <t>Tarkastusviraston näkemyksen mukaan noudatettava menosääntö tulee kuitenkin tiukentumaan nykyisestä johtuen potentiaalisen tuotannon kasvu-</t>
  </si>
  <si>
    <t xml:space="preserve">Mikäli jäsenmaan velkasuhde ylittää 60% rajan noudattaa komission seuraavanlaista päätöspuuta kun se tarkastelee sitä noudattaako maa velkasääntöä. </t>
  </si>
  <si>
    <t>tulojen suhdanneluontoisuuden eikä suhdanneriippuvaisten työttömyysmenojen arvioinnissa. Toisaalta eri mittareiden taustalla olevat oletukset käytettävästä bkt-deflaattorista ja bkt:n kasvusta ovat johtaneet</t>
  </si>
  <si>
    <t>siihen että ennaltaehkäisevän osan kaksi pilaria ovat tuottaneet erilaisen kuvat säännöstön noudattamisesta. Menosäännön taustalla oleva kymmenen vuoden kasvupotentiaalin keskiarvo</t>
  </si>
  <si>
    <r>
      <t>Mourre et. al (2014)</t>
    </r>
    <r>
      <rPr>
        <i/>
        <sz val="11"/>
        <color theme="1"/>
        <rFont val="Calibri"/>
        <family val="2"/>
        <scheme val="minor"/>
      </rPr>
      <t xml:space="preserve"> "Adjusting the budget balance for the business cycle: the EU methodology."  EC Economic Papers 536.</t>
    </r>
  </si>
  <si>
    <t>Huom. jatkossa komissio tulee päivittämään menosääntöä vuosittain. Siten VTV:n tässä esittämään arvioon vuosien 2017-2018 menosäännöstä liittyy epävarmuutta.</t>
  </si>
  <si>
    <t xml:space="preserve">Lisäksi tässä esitetään esimerkkilaskelma menosäännön noudattamisesta vuonna 2014 mikäli hintojen kasvu ja bkt:n kasvusta saatava viitearvo noudattaisivat toteutuneita lukuja.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</si>
</sst>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\ _€_-;\-* #,##0.00\ _€_-;_-* &quot;-&quot;??\ _€_-;_-@_-"/>
    <numFmt numFmtId="164" formatCode="0.0"/>
    <numFmt numFmtId="165" formatCode="0.0\ %"/>
    <numFmt numFmtId="166" formatCode="0.0000000"/>
    <numFmt numFmtId="167" formatCode="0.00000"/>
    <numFmt numFmtId="168" formatCode="0.0000"/>
    <numFmt numFmtId="169" formatCode="0.00000000000"/>
    <numFmt numFmtId="170" formatCode="0.00000\ %"/>
    <numFmt numFmtId="171" formatCode="0.000"/>
    <numFmt numFmtId="172" formatCode="0.0000000000000"/>
    <numFmt numFmtId="173" formatCode="_-* #,##0.00000\ _€_-;\-* #,##0.00000\ _€_-;_-* &quot;-&quot;??\ _€_-;_-@_-"/>
  </numFmts>
  <fonts count="79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Arial"/>
      <family val="2"/>
    </font>
    <font>
      <sz val="11"/>
      <color indexed="2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sz val="8"/>
      <name val="Verdan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color indexed="10"/>
      <name val="Calibri"/>
      <family val="2"/>
    </font>
    <font>
      <b/>
      <sz val="12"/>
      <name val="Arial"/>
      <family val="2"/>
    </font>
    <font>
      <b/>
      <sz val="8"/>
      <name val="MS Sans Serif"/>
      <family val="2"/>
    </font>
    <font>
      <sz val="8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8.5"/>
      <name val="MS Sans Serif"/>
      <family val="2"/>
    </font>
    <font>
      <sz val="11"/>
      <color indexed="19"/>
      <name val="Calibri"/>
      <family val="2"/>
    </font>
    <font>
      <b/>
      <sz val="18"/>
      <color indexed="62"/>
      <name val="Cambria"/>
      <family val="2"/>
    </font>
    <font>
      <sz val="8"/>
      <color indexed="55"/>
      <name val="MS Sans Serif"/>
      <family val="2"/>
    </font>
    <font>
      <sz val="8"/>
      <name val="MS Sans Serif"/>
      <family val="2"/>
    </font>
    <font>
      <sz val="8"/>
      <name val="Helvetica"/>
      <family val="2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i/>
      <sz val="11"/>
      <color theme="1"/>
      <name val="Calibri"/>
      <family val="2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vertAlign val="superscript"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i/>
      <vertAlign val="superscript"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sz val="14"/>
      <color theme="1"/>
      <name val="Calibri"/>
      <family val="2"/>
      <scheme val="minor"/>
    </font>
    <font>
      <i/>
      <vertAlign val="subscript"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4"/>
      <name val="Calibri"/>
      <family val="2"/>
      <scheme val="minor"/>
    </font>
    <font>
      <i/>
      <vertAlign val="superscript"/>
      <sz val="11"/>
      <color theme="1"/>
      <name val="Calibri"/>
      <family val="2"/>
    </font>
    <font>
      <b/>
      <i/>
      <sz val="11"/>
      <color theme="1"/>
      <name val="Calibri"/>
      <family val="2"/>
      <scheme val="minor"/>
    </font>
    <font>
      <b/>
      <i/>
      <vertAlign val="subscript"/>
      <sz val="11"/>
      <color theme="1"/>
      <name val="Calibri"/>
      <family val="2"/>
      <scheme val="minor"/>
    </font>
    <font>
      <sz val="11"/>
      <name val="Calibri"/>
      <family val="2"/>
    </font>
    <font>
      <i/>
      <vertAlign val="subscript"/>
      <sz val="11"/>
      <color theme="1"/>
      <name val="Calibri"/>
      <family val="2"/>
    </font>
    <font>
      <b/>
      <i/>
      <vertAlign val="superscript"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FF0000"/>
      <name val="Calibri"/>
      <family val="2"/>
    </font>
    <font>
      <u/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i/>
      <sz val="11"/>
      <color theme="0"/>
      <name val="Calibri"/>
      <family val="2"/>
      <scheme val="minor"/>
    </font>
    <font>
      <i/>
      <sz val="11"/>
      <color theme="0"/>
      <name val="Calibri"/>
      <family val="2"/>
      <scheme val="minor"/>
    </font>
    <font>
      <i/>
      <sz val="11"/>
      <name val="Calibri"/>
      <family val="2"/>
    </font>
  </fonts>
  <fills count="6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450666829432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FFFFFF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47">
    <xf numFmtId="0" fontId="0" fillId="0" borderId="0"/>
    <xf numFmtId="0" fontId="22" fillId="0" borderId="0" applyNumberFormat="0" applyFill="0" applyBorder="0" applyAlignment="0" applyProtection="0"/>
    <xf numFmtId="0" fontId="29" fillId="0" borderId="12">
      <protection locked="0"/>
    </xf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45" borderId="0" applyNumberFormat="0" applyBorder="0" applyAlignment="0" applyProtection="0"/>
    <xf numFmtId="0" fontId="20" fillId="36" borderId="0" applyNumberFormat="0" applyBorder="0" applyAlignment="0" applyProtection="0"/>
    <xf numFmtId="0" fontId="20" fillId="35" borderId="0" applyNumberFormat="0" applyBorder="0" applyAlignment="0" applyProtection="0"/>
    <xf numFmtId="0" fontId="20" fillId="45" borderId="0" applyNumberFormat="0" applyBorder="0" applyAlignment="0" applyProtection="0"/>
    <xf numFmtId="0" fontId="20" fillId="35" borderId="0" applyNumberFormat="0" applyBorder="0" applyAlignment="0" applyProtection="0"/>
    <xf numFmtId="0" fontId="20" fillId="38" borderId="0" applyNumberFormat="0" applyBorder="0" applyAlignment="0" applyProtection="0"/>
    <xf numFmtId="0" fontId="20" fillId="44" borderId="0" applyNumberFormat="0" applyBorder="0" applyAlignment="0" applyProtection="0"/>
    <xf numFmtId="0" fontId="20" fillId="33" borderId="0" applyNumberFormat="0" applyBorder="0" applyAlignment="0" applyProtection="0"/>
    <xf numFmtId="0" fontId="20" fillId="35" borderId="0" applyNumberFormat="0" applyBorder="0" applyAlignment="0" applyProtection="0"/>
    <xf numFmtId="0" fontId="20" fillId="45" borderId="0" applyNumberFormat="0" applyBorder="0" applyAlignment="0" applyProtection="0"/>
    <xf numFmtId="0" fontId="21" fillId="35" borderId="0" applyNumberFormat="0" applyBorder="0" applyAlignment="0" applyProtection="0"/>
    <xf numFmtId="0" fontId="21" fillId="42" borderId="0" applyNumberFormat="0" applyBorder="0" applyAlignment="0" applyProtection="0"/>
    <xf numFmtId="0" fontId="21" fillId="39" borderId="0" applyNumberFormat="0" applyBorder="0" applyAlignment="0" applyProtection="0"/>
    <xf numFmtId="0" fontId="21" fillId="33" borderId="0" applyNumberFormat="0" applyBorder="0" applyAlignment="0" applyProtection="0"/>
    <xf numFmtId="0" fontId="21" fillId="35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2" borderId="0" applyNumberFormat="0" applyBorder="0" applyAlignment="0" applyProtection="0"/>
    <xf numFmtId="0" fontId="21" fillId="39" borderId="0" applyNumberFormat="0" applyBorder="0" applyAlignment="0" applyProtection="0"/>
    <xf numFmtId="0" fontId="21" fillId="47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33" fillId="49" borderId="0" applyAlignment="0"/>
    <xf numFmtId="0" fontId="34" fillId="0" borderId="0">
      <alignment vertical="top"/>
    </xf>
    <xf numFmtId="0" fontId="35" fillId="0" borderId="14" applyBorder="0">
      <alignment horizontal="left" vertical="top"/>
    </xf>
    <xf numFmtId="0" fontId="22" fillId="45" borderId="12" applyNumberFormat="0" applyFont="0" applyAlignment="0" applyProtection="0"/>
    <xf numFmtId="0" fontId="23" fillId="34" borderId="0" applyNumberFormat="0" applyBorder="0" applyAlignment="0" applyProtection="0"/>
    <xf numFmtId="0" fontId="26" fillId="35" borderId="0" applyNumberFormat="0" applyBorder="0" applyAlignment="0" applyProtection="0"/>
    <xf numFmtId="0" fontId="39" fillId="0" borderId="0">
      <alignment vertical="top"/>
    </xf>
    <xf numFmtId="0" fontId="32" fillId="48" borderId="10" applyNumberFormat="0" applyAlignment="0" applyProtection="0"/>
    <xf numFmtId="0" fontId="31" fillId="0" borderId="18" applyNumberFormat="0" applyFill="0" applyAlignment="0" applyProtection="0"/>
    <xf numFmtId="0" fontId="40" fillId="44" borderId="0" applyNumberFormat="0" applyBorder="0" applyAlignment="0" applyProtection="0"/>
    <xf numFmtId="0" fontId="41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7" fillId="0" borderId="16" applyNumberFormat="0" applyFill="0" applyAlignment="0" applyProtection="0"/>
    <xf numFmtId="0" fontId="38" fillId="0" borderId="17" applyNumberFormat="0" applyFill="0" applyAlignment="0" applyProtection="0"/>
    <xf numFmtId="0" fontId="38" fillId="0" borderId="0" applyNumberFormat="0" applyFill="0" applyBorder="0" applyAlignment="0" applyProtection="0"/>
    <xf numFmtId="0" fontId="42" fillId="0" borderId="0" applyNumberFormat="0">
      <alignment horizontal="left" vertical="top" wrapText="1"/>
    </xf>
    <xf numFmtId="0" fontId="43" fillId="0" borderId="12" applyNumberFormat="0">
      <alignment horizontal="left" vertical="top" wrapText="1" shrinkToFit="1"/>
      <protection locked="0"/>
    </xf>
    <xf numFmtId="0" fontId="25" fillId="0" borderId="0" applyNumberFormat="0" applyFill="0" applyBorder="0" applyAlignment="0" applyProtection="0"/>
    <xf numFmtId="0" fontId="44" fillId="0" borderId="0"/>
    <xf numFmtId="0" fontId="30" fillId="0" borderId="19" applyNumberFormat="0" applyFill="0" applyAlignment="0" applyProtection="0"/>
    <xf numFmtId="0" fontId="27" fillId="44" borderId="10" applyNumberFormat="0" applyAlignment="0" applyProtection="0"/>
    <xf numFmtId="0" fontId="24" fillId="43" borderId="11" applyNumberFormat="0" applyAlignment="0" applyProtection="0"/>
    <xf numFmtId="0" fontId="28" fillId="48" borderId="13" applyNumberFormat="0" applyAlignment="0" applyProtection="0"/>
    <xf numFmtId="0" fontId="31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" fillId="10" borderId="0" applyNumberFormat="0" applyBorder="0" applyAlignment="0" applyProtection="0"/>
    <xf numFmtId="0" fontId="3" fillId="14" borderId="0" applyNumberFormat="0" applyBorder="0" applyAlignment="0" applyProtection="0"/>
    <xf numFmtId="0" fontId="3" fillId="18" borderId="0" applyNumberFormat="0" applyBorder="0" applyAlignment="0" applyProtection="0"/>
    <xf numFmtId="0" fontId="3" fillId="22" borderId="0" applyNumberFormat="0" applyBorder="0" applyAlignment="0" applyProtection="0"/>
    <xf numFmtId="0" fontId="3" fillId="26" borderId="0" applyNumberFormat="0" applyBorder="0" applyAlignment="0" applyProtection="0"/>
    <xf numFmtId="0" fontId="3" fillId="30" borderId="0" applyNumberFormat="0" applyBorder="0" applyAlignment="0" applyProtection="0"/>
    <xf numFmtId="0" fontId="3" fillId="11" borderId="0" applyNumberFormat="0" applyBorder="0" applyAlignment="0" applyProtection="0"/>
    <xf numFmtId="0" fontId="3" fillId="15" borderId="0" applyNumberFormat="0" applyBorder="0" applyAlignment="0" applyProtection="0"/>
    <xf numFmtId="0" fontId="3" fillId="19" borderId="0" applyNumberFormat="0" applyBorder="0" applyAlignment="0" applyProtection="0"/>
    <xf numFmtId="0" fontId="3" fillId="23" borderId="0" applyNumberFormat="0" applyBorder="0" applyAlignment="0" applyProtection="0"/>
    <xf numFmtId="0" fontId="3" fillId="27" borderId="0" applyNumberFormat="0" applyBorder="0" applyAlignment="0" applyProtection="0"/>
    <xf numFmtId="0" fontId="3" fillId="31" borderId="0" applyNumberFormat="0" applyBorder="0" applyAlignment="0" applyProtection="0"/>
    <xf numFmtId="0" fontId="19" fillId="12" borderId="0" applyNumberFormat="0" applyBorder="0" applyAlignment="0" applyProtection="0"/>
    <xf numFmtId="0" fontId="19" fillId="16" borderId="0" applyNumberFormat="0" applyBorder="0" applyAlignment="0" applyProtection="0"/>
    <xf numFmtId="0" fontId="19" fillId="20" borderId="0" applyNumberFormat="0" applyBorder="0" applyAlignment="0" applyProtection="0"/>
    <xf numFmtId="0" fontId="19" fillId="24" borderId="0" applyNumberFormat="0" applyBorder="0" applyAlignment="0" applyProtection="0"/>
    <xf numFmtId="0" fontId="19" fillId="28" borderId="0" applyNumberFormat="0" applyBorder="0" applyAlignment="0" applyProtection="0"/>
    <xf numFmtId="0" fontId="19" fillId="32" borderId="0" applyNumberFormat="0" applyBorder="0" applyAlignment="0" applyProtection="0"/>
    <xf numFmtId="0" fontId="19" fillId="9" borderId="0" applyNumberFormat="0" applyBorder="0" applyAlignment="0" applyProtection="0"/>
    <xf numFmtId="0" fontId="19" fillId="13" borderId="0" applyNumberFormat="0" applyBorder="0" applyAlignment="0" applyProtection="0"/>
    <xf numFmtId="0" fontId="19" fillId="17" borderId="0" applyNumberFormat="0" applyBorder="0" applyAlignment="0" applyProtection="0"/>
    <xf numFmtId="0" fontId="19" fillId="21" borderId="0" applyNumberFormat="0" applyBorder="0" applyAlignment="0" applyProtection="0"/>
    <xf numFmtId="0" fontId="19" fillId="25" borderId="0" applyNumberFormat="0" applyBorder="0" applyAlignment="0" applyProtection="0"/>
    <xf numFmtId="0" fontId="19" fillId="29" borderId="0" applyNumberFormat="0" applyBorder="0" applyAlignment="0" applyProtection="0"/>
    <xf numFmtId="0" fontId="9" fillId="3" borderId="0" applyNumberFormat="0" applyBorder="0" applyAlignment="0" applyProtection="0"/>
    <xf numFmtId="0" fontId="13" fillId="6" borderId="4" applyNumberFormat="0" applyAlignment="0" applyProtection="0"/>
    <xf numFmtId="0" fontId="15" fillId="7" borderId="7" applyNumberFormat="0" applyAlignment="0" applyProtection="0"/>
    <xf numFmtId="0" fontId="1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11" fillId="5" borderId="4" applyNumberFormat="0" applyAlignment="0" applyProtection="0"/>
    <xf numFmtId="0" fontId="14" fillId="0" borderId="6" applyNumberFormat="0" applyFill="0" applyAlignment="0" applyProtection="0"/>
    <xf numFmtId="0" fontId="10" fillId="4" borderId="0" applyNumberFormat="0" applyBorder="0" applyAlignment="0" applyProtection="0"/>
    <xf numFmtId="0" fontId="3" fillId="8" borderId="8" applyNumberFormat="0" applyFont="0" applyAlignment="0" applyProtection="0"/>
    <xf numFmtId="0" fontId="12" fillId="6" borderId="5" applyNumberFormat="0" applyAlignment="0" applyProtection="0"/>
    <xf numFmtId="0" fontId="4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6" fillId="0" borderId="0" applyNumberFormat="0" applyFill="0" applyBorder="0" applyAlignment="0" applyProtection="0"/>
    <xf numFmtId="0" fontId="45" fillId="0" borderId="0"/>
    <xf numFmtId="0" fontId="22" fillId="0" borderId="0"/>
    <xf numFmtId="9" fontId="3" fillId="0" borderId="0" applyFont="0" applyFill="0" applyBorder="0" applyAlignment="0" applyProtection="0"/>
    <xf numFmtId="0" fontId="22" fillId="0" borderId="0"/>
    <xf numFmtId="0" fontId="49" fillId="0" borderId="0" applyNumberFormat="0" applyBorder="0" applyAlignment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4" applyNumberFormat="0" applyAlignment="0" applyProtection="0"/>
    <xf numFmtId="0" fontId="12" fillId="6" borderId="5" applyNumberFormat="0" applyAlignment="0" applyProtection="0"/>
    <xf numFmtId="0" fontId="13" fillId="6" borderId="4" applyNumberFormat="0" applyAlignment="0" applyProtection="0"/>
    <xf numFmtId="0" fontId="14" fillId="0" borderId="6" applyNumberFormat="0" applyFill="0" applyAlignment="0" applyProtection="0"/>
    <xf numFmtId="0" fontId="15" fillId="7" borderId="7" applyNumberFormat="0" applyAlignment="0" applyProtection="0"/>
    <xf numFmtId="0" fontId="16" fillId="0" borderId="0" applyNumberFormat="0" applyFill="0" applyBorder="0" applyAlignment="0" applyProtection="0"/>
    <xf numFmtId="0" fontId="3" fillId="8" borderId="8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19" fillId="32" borderId="0" applyNumberFormat="0" applyBorder="0" applyAlignment="0" applyProtection="0"/>
    <xf numFmtId="0" fontId="66" fillId="0" borderId="0"/>
    <xf numFmtId="43" fontId="3" fillId="0" borderId="0" applyFont="0" applyFill="0" applyBorder="0" applyAlignment="0" applyProtection="0"/>
  </cellStyleXfs>
  <cellXfs count="801">
    <xf numFmtId="0" fontId="0" fillId="0" borderId="0" xfId="0"/>
    <xf numFmtId="0" fontId="0" fillId="51" borderId="0" xfId="0" applyFill="1"/>
    <xf numFmtId="0" fontId="0" fillId="0" borderId="0" xfId="0"/>
    <xf numFmtId="0" fontId="18" fillId="0" borderId="0" xfId="0" applyFont="1" applyAlignment="1">
      <alignment horizontal="center"/>
    </xf>
    <xf numFmtId="0" fontId="18" fillId="0" borderId="0" xfId="0" applyFont="1"/>
    <xf numFmtId="0" fontId="0" fillId="0" borderId="0" xfId="0" applyFont="1"/>
    <xf numFmtId="0" fontId="0" fillId="50" borderId="0" xfId="0" applyFill="1"/>
    <xf numFmtId="0" fontId="48" fillId="0" borderId="0" xfId="0" applyFont="1"/>
    <xf numFmtId="0" fontId="48" fillId="0" borderId="22" xfId="0" applyFont="1" applyBorder="1"/>
    <xf numFmtId="0" fontId="48" fillId="52" borderId="21" xfId="0" applyFont="1" applyFill="1" applyBorder="1"/>
    <xf numFmtId="0" fontId="48" fillId="52" borderId="23" xfId="0" applyFont="1" applyFill="1" applyBorder="1"/>
    <xf numFmtId="0" fontId="18" fillId="52" borderId="25" xfId="0" applyFont="1" applyFill="1" applyBorder="1" applyAlignment="1">
      <alignment horizontal="center"/>
    </xf>
    <xf numFmtId="0" fontId="0" fillId="0" borderId="24" xfId="0" applyBorder="1"/>
    <xf numFmtId="0" fontId="0" fillId="52" borderId="0" xfId="0" applyFill="1" applyBorder="1"/>
    <xf numFmtId="0" fontId="0" fillId="52" borderId="25" xfId="0" applyFill="1" applyBorder="1"/>
    <xf numFmtId="0" fontId="0" fillId="0" borderId="26" xfId="0" applyBorder="1"/>
    <xf numFmtId="0" fontId="0" fillId="52" borderId="20" xfId="0" applyFill="1" applyBorder="1"/>
    <xf numFmtId="0" fontId="0" fillId="52" borderId="27" xfId="0" applyFill="1" applyBorder="1"/>
    <xf numFmtId="0" fontId="18" fillId="52" borderId="25" xfId="0" applyFont="1" applyFill="1" applyBorder="1"/>
    <xf numFmtId="0" fontId="18" fillId="0" borderId="24" xfId="0" applyFont="1" applyBorder="1" applyAlignment="1">
      <alignment horizontal="center" vertical="center" wrapText="1"/>
    </xf>
    <xf numFmtId="0" fontId="18" fillId="52" borderId="0" xfId="0" applyFont="1" applyFill="1" applyBorder="1" applyAlignment="1">
      <alignment horizontal="center" vertical="center" wrapText="1"/>
    </xf>
    <xf numFmtId="0" fontId="18" fillId="52" borderId="25" xfId="0" applyFont="1" applyFill="1" applyBorder="1" applyAlignment="1">
      <alignment vertical="center" wrapText="1"/>
    </xf>
    <xf numFmtId="0" fontId="18" fillId="0" borderId="0" xfId="0" applyFont="1" applyAlignment="1">
      <alignment vertical="center" wrapText="1"/>
    </xf>
    <xf numFmtId="0" fontId="18" fillId="52" borderId="25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2" fontId="0" fillId="52" borderId="0" xfId="0" applyNumberFormat="1" applyFill="1" applyBorder="1" applyAlignment="1">
      <alignment horizontal="center"/>
    </xf>
    <xf numFmtId="2" fontId="0" fillId="52" borderId="20" xfId="0" applyNumberFormat="1" applyFill="1" applyBorder="1" applyAlignment="1">
      <alignment horizontal="center"/>
    </xf>
    <xf numFmtId="164" fontId="18" fillId="53" borderId="0" xfId="0" applyNumberFormat="1" applyFont="1" applyFill="1" applyBorder="1" applyAlignment="1">
      <alignment horizontal="center"/>
    </xf>
    <xf numFmtId="0" fontId="18" fillId="53" borderId="31" xfId="0" applyFont="1" applyFill="1" applyBorder="1" applyAlignment="1">
      <alignment horizontal="center" wrapText="1"/>
    </xf>
    <xf numFmtId="0" fontId="18" fillId="53" borderId="29" xfId="0" applyFont="1" applyFill="1" applyBorder="1" applyAlignment="1">
      <alignment horizontal="center" wrapText="1"/>
    </xf>
    <xf numFmtId="0" fontId="18" fillId="53" borderId="28" xfId="0" applyFont="1" applyFill="1" applyBorder="1" applyAlignment="1">
      <alignment horizontal="center" wrapText="1"/>
    </xf>
    <xf numFmtId="0" fontId="18" fillId="53" borderId="32" xfId="0" applyFont="1" applyFill="1" applyBorder="1" applyAlignment="1">
      <alignment horizontal="center"/>
    </xf>
    <xf numFmtId="164" fontId="18" fillId="53" borderId="33" xfId="0" applyNumberFormat="1" applyFont="1" applyFill="1" applyBorder="1" applyAlignment="1">
      <alignment horizontal="center"/>
    </xf>
    <xf numFmtId="164" fontId="18" fillId="53" borderId="32" xfId="0" applyNumberFormat="1" applyFont="1" applyFill="1" applyBorder="1" applyAlignment="1">
      <alignment horizontal="center"/>
    </xf>
    <xf numFmtId="0" fontId="49" fillId="50" borderId="0" xfId="103" applyFill="1" applyBorder="1" applyAlignment="1" applyProtection="1">
      <alignment horizontal="center"/>
    </xf>
    <xf numFmtId="0" fontId="50" fillId="50" borderId="0" xfId="103" applyFont="1" applyFill="1" applyBorder="1" applyAlignment="1" applyProtection="1">
      <alignment horizontal="center"/>
    </xf>
    <xf numFmtId="0" fontId="18" fillId="54" borderId="31" xfId="0" applyFont="1" applyFill="1" applyBorder="1" applyAlignment="1">
      <alignment horizontal="center" wrapText="1"/>
    </xf>
    <xf numFmtId="164" fontId="18" fillId="54" borderId="0" xfId="0" applyNumberFormat="1" applyFont="1" applyFill="1" applyBorder="1" applyAlignment="1">
      <alignment horizontal="center"/>
    </xf>
    <xf numFmtId="2" fontId="0" fillId="53" borderId="24" xfId="0" applyNumberFormat="1" applyFont="1" applyFill="1" applyBorder="1" applyAlignment="1">
      <alignment horizontal="center" vertical="center" wrapText="1"/>
    </xf>
    <xf numFmtId="2" fontId="0" fillId="53" borderId="24" xfId="0" applyNumberFormat="1" applyFont="1" applyFill="1" applyBorder="1" applyAlignment="1">
      <alignment horizontal="center"/>
    </xf>
    <xf numFmtId="2" fontId="18" fillId="53" borderId="24" xfId="0" applyNumberFormat="1" applyFont="1" applyFill="1" applyBorder="1" applyAlignment="1">
      <alignment horizontal="center"/>
    </xf>
    <xf numFmtId="2" fontId="0" fillId="53" borderId="26" xfId="0" applyNumberFormat="1" applyFont="1" applyFill="1" applyBorder="1" applyAlignment="1">
      <alignment horizontal="center" vertical="center" wrapText="1"/>
    </xf>
    <xf numFmtId="0" fontId="18" fillId="53" borderId="30" xfId="0" applyFont="1" applyFill="1" applyBorder="1" applyAlignment="1">
      <alignment horizontal="center" wrapText="1"/>
    </xf>
    <xf numFmtId="0" fontId="18" fillId="54" borderId="21" xfId="0" applyFont="1" applyFill="1" applyBorder="1" applyAlignment="1">
      <alignment horizontal="center"/>
    </xf>
    <xf numFmtId="0" fontId="18" fillId="50" borderId="21" xfId="0" applyFont="1" applyFill="1" applyBorder="1" applyAlignment="1">
      <alignment horizontal="center" wrapText="1"/>
    </xf>
    <xf numFmtId="0" fontId="18" fillId="53" borderId="23" xfId="0" applyFont="1" applyFill="1" applyBorder="1" applyAlignment="1">
      <alignment horizontal="center" wrapText="1"/>
    </xf>
    <xf numFmtId="164" fontId="18" fillId="53" borderId="25" xfId="0" applyNumberFormat="1" applyFont="1" applyFill="1" applyBorder="1" applyAlignment="1">
      <alignment horizontal="center"/>
    </xf>
    <xf numFmtId="0" fontId="18" fillId="53" borderId="28" xfId="0" applyFont="1" applyFill="1" applyBorder="1" applyAlignment="1">
      <alignment horizontal="center"/>
    </xf>
    <xf numFmtId="0" fontId="54" fillId="54" borderId="21" xfId="0" applyFont="1" applyFill="1" applyBorder="1" applyAlignment="1">
      <alignment horizontal="center" wrapText="1"/>
    </xf>
    <xf numFmtId="0" fontId="54" fillId="54" borderId="21" xfId="0" applyFont="1" applyFill="1" applyBorder="1" applyAlignment="1">
      <alignment horizontal="center"/>
    </xf>
    <xf numFmtId="0" fontId="54" fillId="54" borderId="29" xfId="0" applyFont="1" applyFill="1" applyBorder="1" applyAlignment="1">
      <alignment horizontal="center" wrapText="1"/>
    </xf>
    <xf numFmtId="0" fontId="54" fillId="54" borderId="31" xfId="0" applyFont="1" applyFill="1" applyBorder="1" applyAlignment="1">
      <alignment horizontal="center" wrapText="1"/>
    </xf>
    <xf numFmtId="0" fontId="54" fillId="53" borderId="31" xfId="0" applyFont="1" applyFill="1" applyBorder="1" applyAlignment="1">
      <alignment horizontal="center" wrapText="1"/>
    </xf>
    <xf numFmtId="0" fontId="54" fillId="53" borderId="28" xfId="0" applyFont="1" applyFill="1" applyBorder="1" applyAlignment="1">
      <alignment horizontal="center" wrapText="1"/>
    </xf>
    <xf numFmtId="0" fontId="2" fillId="0" borderId="29" xfId="0" applyFont="1" applyBorder="1"/>
    <xf numFmtId="0" fontId="2" fillId="54" borderId="31" xfId="0" applyFont="1" applyFill="1" applyBorder="1" applyAlignment="1">
      <alignment horizontal="center"/>
    </xf>
    <xf numFmtId="0" fontId="2" fillId="54" borderId="26" xfId="0" applyFont="1" applyFill="1" applyBorder="1" applyAlignment="1">
      <alignment horizontal="center"/>
    </xf>
    <xf numFmtId="0" fontId="2" fillId="54" borderId="20" xfId="0" applyFont="1" applyFill="1" applyBorder="1" applyAlignment="1">
      <alignment horizontal="center"/>
    </xf>
    <xf numFmtId="0" fontId="2" fillId="53" borderId="20" xfId="0" applyFont="1" applyFill="1" applyBorder="1" applyAlignment="1">
      <alignment horizontal="center"/>
    </xf>
    <xf numFmtId="0" fontId="54" fillId="53" borderId="32" xfId="0" applyFont="1" applyFill="1" applyBorder="1" applyAlignment="1">
      <alignment horizontal="center"/>
    </xf>
    <xf numFmtId="0" fontId="2" fillId="54" borderId="29" xfId="0" applyFont="1" applyFill="1" applyBorder="1" applyAlignment="1">
      <alignment horizontal="center"/>
    </xf>
    <xf numFmtId="0" fontId="2" fillId="53" borderId="31" xfId="0" applyFont="1" applyFill="1" applyBorder="1" applyAlignment="1">
      <alignment horizontal="center"/>
    </xf>
    <xf numFmtId="0" fontId="54" fillId="53" borderId="28" xfId="0" applyFont="1" applyFill="1" applyBorder="1" applyAlignment="1">
      <alignment horizontal="center"/>
    </xf>
    <xf numFmtId="0" fontId="2" fillId="54" borderId="29" xfId="0" applyFont="1" applyFill="1" applyBorder="1"/>
    <xf numFmtId="164" fontId="2" fillId="54" borderId="24" xfId="0" applyNumberFormat="1" applyFont="1" applyFill="1" applyBorder="1" applyAlignment="1">
      <alignment horizontal="center"/>
    </xf>
    <xf numFmtId="164" fontId="54" fillId="54" borderId="24" xfId="0" applyNumberFormat="1" applyFont="1" applyFill="1" applyBorder="1" applyAlignment="1">
      <alignment horizontal="center"/>
    </xf>
    <xf numFmtId="0" fontId="54" fillId="53" borderId="31" xfId="0" applyFont="1" applyFill="1" applyBorder="1" applyAlignment="1">
      <alignment horizontal="center"/>
    </xf>
    <xf numFmtId="0" fontId="2" fillId="0" borderId="22" xfId="0" applyFont="1" applyBorder="1"/>
    <xf numFmtId="164" fontId="2" fillId="54" borderId="0" xfId="0" applyNumberFormat="1" applyFont="1" applyFill="1" applyBorder="1" applyAlignment="1">
      <alignment horizontal="center"/>
    </xf>
    <xf numFmtId="164" fontId="54" fillId="53" borderId="0" xfId="0" applyNumberFormat="1" applyFont="1" applyFill="1" applyBorder="1" applyAlignment="1">
      <alignment horizontal="center"/>
    </xf>
    <xf numFmtId="164" fontId="2" fillId="53" borderId="0" xfId="0" applyNumberFormat="1" applyFont="1" applyFill="1" applyBorder="1" applyAlignment="1">
      <alignment horizontal="center"/>
    </xf>
    <xf numFmtId="164" fontId="54" fillId="54" borderId="0" xfId="0" applyNumberFormat="1" applyFont="1" applyFill="1" applyBorder="1" applyAlignment="1">
      <alignment horizontal="center"/>
    </xf>
    <xf numFmtId="0" fontId="0" fillId="53" borderId="0" xfId="0" applyFill="1" applyBorder="1" applyAlignment="1">
      <alignment horizontal="center"/>
    </xf>
    <xf numFmtId="0" fontId="0" fillId="54" borderId="0" xfId="0" applyFont="1" applyFill="1" applyBorder="1" applyAlignment="1">
      <alignment horizontal="center"/>
    </xf>
    <xf numFmtId="0" fontId="0" fillId="54" borderId="24" xfId="0" applyFont="1" applyFill="1" applyBorder="1" applyAlignment="1">
      <alignment horizontal="center"/>
    </xf>
    <xf numFmtId="0" fontId="0" fillId="53" borderId="0" xfId="0" applyFont="1" applyFill="1" applyBorder="1" applyAlignment="1">
      <alignment horizontal="center"/>
    </xf>
    <xf numFmtId="0" fontId="0" fillId="54" borderId="20" xfId="0" applyFont="1" applyFill="1" applyBorder="1" applyAlignment="1">
      <alignment horizontal="center"/>
    </xf>
    <xf numFmtId="0" fontId="0" fillId="54" borderId="26" xfId="0" applyFont="1" applyFill="1" applyBorder="1" applyAlignment="1">
      <alignment horizontal="center"/>
    </xf>
    <xf numFmtId="0" fontId="0" fillId="53" borderId="20" xfId="0" applyFont="1" applyFill="1" applyBorder="1" applyAlignment="1">
      <alignment horizontal="center"/>
    </xf>
    <xf numFmtId="164" fontId="2" fillId="54" borderId="0" xfId="100" applyNumberFormat="1" applyFont="1" applyFill="1" applyBorder="1" applyAlignment="1">
      <alignment horizontal="center"/>
    </xf>
    <xf numFmtId="0" fontId="2" fillId="54" borderId="0" xfId="0" applyFont="1" applyFill="1" applyBorder="1" applyAlignment="1">
      <alignment horizontal="center" vertical="center" wrapText="1"/>
    </xf>
    <xf numFmtId="164" fontId="2" fillId="54" borderId="0" xfId="0" applyNumberFormat="1" applyFont="1" applyFill="1" applyBorder="1" applyAlignment="1">
      <alignment horizontal="center" vertical="center" wrapText="1"/>
    </xf>
    <xf numFmtId="1" fontId="2" fillId="54" borderId="24" xfId="100" applyNumberFormat="1" applyFont="1" applyFill="1" applyBorder="1" applyAlignment="1">
      <alignment horizontal="center"/>
    </xf>
    <xf numFmtId="164" fontId="54" fillId="54" borderId="0" xfId="100" applyNumberFormat="1" applyFont="1" applyFill="1" applyBorder="1" applyAlignment="1">
      <alignment horizontal="center"/>
    </xf>
    <xf numFmtId="1" fontId="54" fillId="54" borderId="24" xfId="100" applyNumberFormat="1" applyFont="1" applyFill="1" applyBorder="1" applyAlignment="1">
      <alignment horizontal="center"/>
    </xf>
    <xf numFmtId="0" fontId="0" fillId="0" borderId="26" xfId="0" applyFont="1" applyBorder="1" applyAlignment="1">
      <alignment horizontal="center"/>
    </xf>
    <xf numFmtId="0" fontId="2" fillId="0" borderId="29" xfId="0" applyFont="1" applyBorder="1" applyAlignment="1">
      <alignment horizontal="center" wrapText="1"/>
    </xf>
    <xf numFmtId="0" fontId="2" fillId="0" borderId="29" xfId="0" applyFont="1" applyBorder="1" applyAlignment="1">
      <alignment horizontal="center"/>
    </xf>
    <xf numFmtId="0" fontId="18" fillId="50" borderId="28" xfId="0" applyFont="1" applyFill="1" applyBorder="1" applyAlignment="1">
      <alignment horizontal="center" wrapText="1"/>
    </xf>
    <xf numFmtId="0" fontId="18" fillId="50" borderId="28" xfId="0" applyFont="1" applyFill="1" applyBorder="1"/>
    <xf numFmtId="0" fontId="54" fillId="54" borderId="0" xfId="0" applyFont="1" applyFill="1" applyBorder="1" applyAlignment="1">
      <alignment horizontal="center" vertical="center" wrapText="1"/>
    </xf>
    <xf numFmtId="164" fontId="54" fillId="54" borderId="0" xfId="0" applyNumberFormat="1" applyFont="1" applyFill="1" applyBorder="1" applyAlignment="1">
      <alignment horizontal="center" vertical="center" wrapText="1"/>
    </xf>
    <xf numFmtId="0" fontId="0" fillId="50" borderId="31" xfId="0" applyFont="1" applyFill="1" applyBorder="1" applyAlignment="1">
      <alignment horizontal="center"/>
    </xf>
    <xf numFmtId="0" fontId="0" fillId="54" borderId="31" xfId="0" applyFont="1" applyFill="1" applyBorder="1" applyAlignment="1">
      <alignment horizontal="center"/>
    </xf>
    <xf numFmtId="0" fontId="0" fillId="53" borderId="30" xfId="0" applyFont="1" applyFill="1" applyBorder="1" applyAlignment="1">
      <alignment horizontal="center"/>
    </xf>
    <xf numFmtId="0" fontId="0" fillId="53" borderId="26" xfId="0" applyFont="1" applyFill="1" applyBorder="1" applyAlignment="1">
      <alignment horizontal="center"/>
    </xf>
    <xf numFmtId="0" fontId="0" fillId="53" borderId="27" xfId="0" applyFont="1" applyFill="1" applyBorder="1" applyAlignment="1">
      <alignment horizontal="center"/>
    </xf>
    <xf numFmtId="0" fontId="0" fillId="53" borderId="31" xfId="0" applyFont="1" applyFill="1" applyBorder="1" applyAlignment="1">
      <alignment horizontal="center"/>
    </xf>
    <xf numFmtId="0" fontId="0" fillId="53" borderId="29" xfId="0" applyFont="1" applyFill="1" applyBorder="1" applyAlignment="1">
      <alignment horizontal="center"/>
    </xf>
    <xf numFmtId="0" fontId="0" fillId="54" borderId="31" xfId="0" applyFont="1" applyFill="1" applyBorder="1"/>
    <xf numFmtId="164" fontId="0" fillId="50" borderId="0" xfId="0" applyNumberFormat="1" applyFont="1" applyFill="1" applyBorder="1" applyAlignment="1">
      <alignment horizontal="center"/>
    </xf>
    <xf numFmtId="164" fontId="0" fillId="54" borderId="0" xfId="0" applyNumberFormat="1" applyFont="1" applyFill="1" applyBorder="1" applyAlignment="1">
      <alignment horizontal="center"/>
    </xf>
    <xf numFmtId="164" fontId="0" fillId="53" borderId="0" xfId="0" applyNumberFormat="1" applyFont="1" applyFill="1" applyBorder="1" applyAlignment="1">
      <alignment horizontal="center"/>
    </xf>
    <xf numFmtId="164" fontId="0" fillId="53" borderId="25" xfId="0" applyNumberFormat="1" applyFont="1" applyFill="1" applyBorder="1" applyAlignment="1">
      <alignment horizontal="center"/>
    </xf>
    <xf numFmtId="0" fontId="0" fillId="50" borderId="0" xfId="0" applyFont="1" applyFill="1"/>
    <xf numFmtId="0" fontId="60" fillId="50" borderId="0" xfId="103" applyFont="1" applyFill="1" applyBorder="1" applyAlignment="1" applyProtection="1">
      <alignment horizontal="center"/>
    </xf>
    <xf numFmtId="164" fontId="60" fillId="54" borderId="0" xfId="103" applyNumberFormat="1" applyFont="1" applyFill="1" applyBorder="1" applyAlignment="1" applyProtection="1">
      <alignment horizontal="center"/>
    </xf>
    <xf numFmtId="0" fontId="0" fillId="54" borderId="0" xfId="0" applyFont="1" applyFill="1"/>
    <xf numFmtId="0" fontId="0" fillId="53" borderId="0" xfId="0" applyFont="1" applyFill="1"/>
    <xf numFmtId="0" fontId="61" fillId="50" borderId="0" xfId="103" applyFont="1" applyFill="1" applyBorder="1" applyAlignment="1" applyProtection="1">
      <alignment horizontal="center"/>
    </xf>
    <xf numFmtId="1" fontId="54" fillId="54" borderId="0" xfId="53" applyNumberFormat="1" applyFont="1" applyFill="1" applyBorder="1" applyAlignment="1">
      <alignment horizontal="center"/>
    </xf>
    <xf numFmtId="0" fontId="60" fillId="50" borderId="20" xfId="103" applyFont="1" applyFill="1" applyBorder="1" applyAlignment="1" applyProtection="1">
      <alignment horizontal="center"/>
    </xf>
    <xf numFmtId="164" fontId="0" fillId="54" borderId="20" xfId="0" applyNumberFormat="1" applyFont="1" applyFill="1" applyBorder="1" applyAlignment="1">
      <alignment horizontal="center"/>
    </xf>
    <xf numFmtId="164" fontId="0" fillId="53" borderId="27" xfId="0" applyNumberFormat="1" applyFont="1" applyFill="1" applyBorder="1" applyAlignment="1">
      <alignment horizontal="center"/>
    </xf>
    <xf numFmtId="164" fontId="0" fillId="53" borderId="20" xfId="0" applyNumberFormat="1" applyFont="1" applyFill="1" applyBorder="1" applyAlignment="1">
      <alignment horizontal="center"/>
    </xf>
    <xf numFmtId="164" fontId="0" fillId="53" borderId="24" xfId="0" applyNumberFormat="1" applyFill="1" applyBorder="1" applyAlignment="1">
      <alignment horizontal="center"/>
    </xf>
    <xf numFmtId="164" fontId="18" fillId="53" borderId="24" xfId="0" applyNumberFormat="1" applyFont="1" applyFill="1" applyBorder="1" applyAlignment="1">
      <alignment horizontal="center"/>
    </xf>
    <xf numFmtId="0" fontId="0" fillId="53" borderId="25" xfId="0" applyFill="1" applyBorder="1" applyAlignment="1">
      <alignment horizontal="center"/>
    </xf>
    <xf numFmtId="0" fontId="18" fillId="53" borderId="25" xfId="0" applyFont="1" applyFill="1" applyBorder="1" applyAlignment="1">
      <alignment horizontal="center"/>
    </xf>
    <xf numFmtId="0" fontId="62" fillId="50" borderId="21" xfId="0" applyFont="1" applyFill="1" applyBorder="1"/>
    <xf numFmtId="0" fontId="18" fillId="53" borderId="0" xfId="0" applyFont="1" applyFill="1" applyBorder="1" applyAlignment="1">
      <alignment horizontal="center"/>
    </xf>
    <xf numFmtId="0" fontId="50" fillId="50" borderId="20" xfId="103" applyFont="1" applyFill="1" applyBorder="1" applyAlignment="1" applyProtection="1">
      <alignment horizontal="center"/>
    </xf>
    <xf numFmtId="164" fontId="18" fillId="53" borderId="26" xfId="0" applyNumberFormat="1" applyFont="1" applyFill="1" applyBorder="1" applyAlignment="1">
      <alignment horizontal="center"/>
    </xf>
    <xf numFmtId="0" fontId="18" fillId="53" borderId="20" xfId="0" applyFont="1" applyFill="1" applyBorder="1" applyAlignment="1">
      <alignment horizontal="center"/>
    </xf>
    <xf numFmtId="0" fontId="49" fillId="50" borderId="20" xfId="103" applyFont="1" applyFill="1" applyBorder="1" applyAlignment="1" applyProtection="1">
      <alignment horizontal="center"/>
    </xf>
    <xf numFmtId="164" fontId="0" fillId="53" borderId="26" xfId="0" applyNumberFormat="1" applyFont="1" applyFill="1" applyBorder="1" applyAlignment="1">
      <alignment horizontal="center"/>
    </xf>
    <xf numFmtId="0" fontId="18" fillId="53" borderId="27" xfId="0" applyFont="1" applyFill="1" applyBorder="1" applyAlignment="1">
      <alignment horizontal="center"/>
    </xf>
    <xf numFmtId="0" fontId="0" fillId="53" borderId="31" xfId="0" applyFill="1" applyBorder="1" applyAlignment="1">
      <alignment horizontal="center" wrapText="1"/>
    </xf>
    <xf numFmtId="0" fontId="0" fillId="53" borderId="30" xfId="0" applyFill="1" applyBorder="1" applyAlignment="1">
      <alignment horizontal="center" wrapText="1"/>
    </xf>
    <xf numFmtId="0" fontId="2" fillId="50" borderId="31" xfId="0" applyFont="1" applyFill="1" applyBorder="1" applyAlignment="1">
      <alignment horizontal="center" wrapText="1"/>
    </xf>
    <xf numFmtId="0" fontId="0" fillId="53" borderId="29" xfId="0" applyFill="1" applyBorder="1" applyAlignment="1">
      <alignment horizontal="center" wrapText="1"/>
    </xf>
    <xf numFmtId="164" fontId="0" fillId="53" borderId="0" xfId="101" applyNumberFormat="1" applyFont="1" applyFill="1" applyBorder="1" applyAlignment="1">
      <alignment horizontal="center"/>
    </xf>
    <xf numFmtId="164" fontId="18" fillId="53" borderId="0" xfId="101" applyNumberFormat="1" applyFont="1" applyFill="1" applyBorder="1" applyAlignment="1">
      <alignment horizontal="center"/>
    </xf>
    <xf numFmtId="164" fontId="0" fillId="53" borderId="20" xfId="101" applyNumberFormat="1" applyFont="1" applyFill="1" applyBorder="1" applyAlignment="1">
      <alignment horizontal="center"/>
    </xf>
    <xf numFmtId="2" fontId="2" fillId="53" borderId="33" xfId="0" applyNumberFormat="1" applyFont="1" applyFill="1" applyBorder="1" applyAlignment="1">
      <alignment horizontal="center"/>
    </xf>
    <xf numFmtId="2" fontId="0" fillId="53" borderId="33" xfId="0" applyNumberFormat="1" applyFont="1" applyFill="1" applyBorder="1" applyAlignment="1">
      <alignment horizontal="center"/>
    </xf>
    <xf numFmtId="2" fontId="0" fillId="53" borderId="32" xfId="0" applyNumberFormat="1" applyFont="1" applyFill="1" applyBorder="1" applyAlignment="1">
      <alignment horizontal="center"/>
    </xf>
    <xf numFmtId="164" fontId="54" fillId="53" borderId="33" xfId="0" applyNumberFormat="1" applyFont="1" applyFill="1" applyBorder="1" applyAlignment="1">
      <alignment horizontal="center"/>
    </xf>
    <xf numFmtId="0" fontId="18" fillId="50" borderId="14" xfId="0" applyFont="1" applyFill="1" applyBorder="1" applyAlignment="1">
      <alignment horizontal="center"/>
    </xf>
    <xf numFmtId="0" fontId="18" fillId="50" borderId="33" xfId="0" applyFont="1" applyFill="1" applyBorder="1" applyAlignment="1">
      <alignment horizontal="center"/>
    </xf>
    <xf numFmtId="0" fontId="18" fillId="50" borderId="32" xfId="0" applyFont="1" applyFill="1" applyBorder="1" applyAlignment="1">
      <alignment horizontal="center"/>
    </xf>
    <xf numFmtId="1" fontId="2" fillId="54" borderId="0" xfId="53" applyNumberFormat="1" applyFont="1" applyFill="1" applyBorder="1" applyAlignment="1">
      <alignment horizontal="center"/>
    </xf>
    <xf numFmtId="1" fontId="2" fillId="54" borderId="20" xfId="53" applyNumberFormat="1" applyFont="1" applyFill="1" applyBorder="1" applyAlignment="1">
      <alignment horizontal="center"/>
    </xf>
    <xf numFmtId="0" fontId="18" fillId="55" borderId="24" xfId="0" applyFont="1" applyFill="1" applyBorder="1" applyAlignment="1">
      <alignment horizontal="right"/>
    </xf>
    <xf numFmtId="0" fontId="18" fillId="55" borderId="0" xfId="0" applyFont="1" applyFill="1" applyBorder="1" applyAlignment="1">
      <alignment horizontal="left"/>
    </xf>
    <xf numFmtId="0" fontId="18" fillId="55" borderId="26" xfId="0" applyFont="1" applyFill="1" applyBorder="1" applyAlignment="1">
      <alignment horizontal="right"/>
    </xf>
    <xf numFmtId="0" fontId="18" fillId="55" borderId="20" xfId="0" applyFont="1" applyFill="1" applyBorder="1" applyAlignment="1">
      <alignment horizontal="left"/>
    </xf>
    <xf numFmtId="0" fontId="18" fillId="55" borderId="20" xfId="0" applyFont="1" applyFill="1" applyBorder="1"/>
    <xf numFmtId="0" fontId="0" fillId="55" borderId="20" xfId="0" applyFont="1" applyFill="1" applyBorder="1" applyAlignment="1">
      <alignment horizontal="left"/>
    </xf>
    <xf numFmtId="0" fontId="0" fillId="56" borderId="0" xfId="0" applyFill="1"/>
    <xf numFmtId="0" fontId="18" fillId="56" borderId="24" xfId="0" applyFont="1" applyFill="1" applyBorder="1" applyAlignment="1">
      <alignment horizontal="right"/>
    </xf>
    <xf numFmtId="0" fontId="18" fillId="56" borderId="0" xfId="0" applyFont="1" applyFill="1" applyBorder="1" applyAlignment="1">
      <alignment horizontal="left"/>
    </xf>
    <xf numFmtId="0" fontId="0" fillId="56" borderId="20" xfId="0" applyFont="1" applyFill="1" applyBorder="1" applyAlignment="1">
      <alignment horizontal="left"/>
    </xf>
    <xf numFmtId="0" fontId="0" fillId="57" borderId="0" xfId="0" applyFill="1"/>
    <xf numFmtId="0" fontId="0" fillId="58" borderId="0" xfId="0" applyFill="1"/>
    <xf numFmtId="0" fontId="2" fillId="58" borderId="24" xfId="0" applyFont="1" applyFill="1" applyBorder="1"/>
    <xf numFmtId="0" fontId="2" fillId="58" borderId="0" xfId="0" applyFont="1" applyFill="1" applyBorder="1"/>
    <xf numFmtId="0" fontId="0" fillId="56" borderId="0" xfId="0" applyFont="1" applyFill="1"/>
    <xf numFmtId="0" fontId="16" fillId="55" borderId="0" xfId="0" applyFont="1" applyFill="1"/>
    <xf numFmtId="164" fontId="18" fillId="55" borderId="20" xfId="0" applyNumberFormat="1" applyFont="1" applyFill="1" applyBorder="1" applyAlignment="1">
      <alignment horizontal="center"/>
    </xf>
    <xf numFmtId="0" fontId="0" fillId="56" borderId="24" xfId="0" applyFont="1" applyFill="1" applyBorder="1"/>
    <xf numFmtId="0" fontId="0" fillId="56" borderId="0" xfId="0" applyFont="1" applyFill="1" applyBorder="1"/>
    <xf numFmtId="0" fontId="0" fillId="56" borderId="24" xfId="0" applyFont="1" applyFill="1" applyBorder="1" applyAlignment="1">
      <alignment horizontal="right"/>
    </xf>
    <xf numFmtId="0" fontId="0" fillId="56" borderId="0" xfId="0" applyFont="1" applyFill="1" applyBorder="1" applyAlignment="1">
      <alignment horizontal="left"/>
    </xf>
    <xf numFmtId="0" fontId="0" fillId="56" borderId="20" xfId="0" applyFont="1" applyFill="1" applyBorder="1" applyAlignment="1">
      <alignment horizontal="right"/>
    </xf>
    <xf numFmtId="0" fontId="0" fillId="56" borderId="20" xfId="0" applyFont="1" applyFill="1" applyBorder="1"/>
    <xf numFmtId="164" fontId="0" fillId="56" borderId="20" xfId="0" applyNumberFormat="1" applyFont="1" applyFill="1" applyBorder="1" applyAlignment="1">
      <alignment horizontal="center"/>
    </xf>
    <xf numFmtId="0" fontId="0" fillId="55" borderId="0" xfId="0" applyFont="1" applyFill="1" applyBorder="1"/>
    <xf numFmtId="0" fontId="0" fillId="55" borderId="24" xfId="0" applyFont="1" applyFill="1" applyBorder="1"/>
    <xf numFmtId="0" fontId="0" fillId="55" borderId="26" xfId="0" applyFont="1" applyFill="1" applyBorder="1"/>
    <xf numFmtId="0" fontId="0" fillId="55" borderId="20" xfId="0" applyFont="1" applyFill="1" applyBorder="1"/>
    <xf numFmtId="0" fontId="0" fillId="55" borderId="20" xfId="0" applyFont="1" applyFill="1" applyBorder="1" applyAlignment="1">
      <alignment horizontal="center"/>
    </xf>
    <xf numFmtId="165" fontId="0" fillId="55" borderId="20" xfId="0" applyNumberFormat="1" applyFont="1" applyFill="1" applyBorder="1" applyAlignment="1">
      <alignment horizontal="center"/>
    </xf>
    <xf numFmtId="0" fontId="0" fillId="55" borderId="22" xfId="0" applyFont="1" applyFill="1" applyBorder="1"/>
    <xf numFmtId="0" fontId="0" fillId="55" borderId="21" xfId="0" applyFont="1" applyFill="1" applyBorder="1"/>
    <xf numFmtId="0" fontId="0" fillId="55" borderId="21" xfId="0" applyFont="1" applyFill="1" applyBorder="1" applyAlignment="1">
      <alignment horizontal="left"/>
    </xf>
    <xf numFmtId="0" fontId="0" fillId="55" borderId="21" xfId="0" applyFont="1" applyFill="1" applyBorder="1" applyAlignment="1">
      <alignment horizontal="center"/>
    </xf>
    <xf numFmtId="165" fontId="54" fillId="55" borderId="21" xfId="0" applyNumberFormat="1" applyFont="1" applyFill="1" applyBorder="1" applyAlignment="1">
      <alignment horizontal="center"/>
    </xf>
    <xf numFmtId="165" fontId="2" fillId="55" borderId="21" xfId="0" applyNumberFormat="1" applyFont="1" applyFill="1" applyBorder="1" applyAlignment="1">
      <alignment horizontal="center"/>
    </xf>
    <xf numFmtId="164" fontId="18" fillId="56" borderId="20" xfId="0" applyNumberFormat="1" applyFont="1" applyFill="1" applyBorder="1" applyAlignment="1">
      <alignment horizontal="center"/>
    </xf>
    <xf numFmtId="165" fontId="18" fillId="55" borderId="20" xfId="0" applyNumberFormat="1" applyFont="1" applyFill="1" applyBorder="1" applyAlignment="1">
      <alignment horizontal="center"/>
    </xf>
    <xf numFmtId="0" fontId="18" fillId="55" borderId="24" xfId="0" applyFont="1" applyFill="1" applyBorder="1" applyAlignment="1">
      <alignment horizontal="left"/>
    </xf>
    <xf numFmtId="0" fontId="18" fillId="55" borderId="0" xfId="0" applyFont="1" applyFill="1" applyBorder="1"/>
    <xf numFmtId="0" fontId="18" fillId="55" borderId="24" xfId="0" applyFont="1" applyFill="1" applyBorder="1"/>
    <xf numFmtId="0" fontId="0" fillId="58" borderId="35" xfId="0" applyFont="1" applyFill="1" applyBorder="1" applyAlignment="1" applyProtection="1">
      <alignment horizontal="left"/>
      <protection locked="0"/>
    </xf>
    <xf numFmtId="0" fontId="0" fillId="58" borderId="35" xfId="0" applyFill="1" applyBorder="1"/>
    <xf numFmtId="0" fontId="18" fillId="58" borderId="0" xfId="0" applyFont="1" applyFill="1" applyAlignment="1" applyProtection="1">
      <alignment horizontal="left"/>
      <protection locked="0"/>
    </xf>
    <xf numFmtId="2" fontId="18" fillId="58" borderId="0" xfId="0" applyNumberFormat="1" applyFont="1" applyFill="1" applyAlignment="1" applyProtection="1">
      <alignment horizontal="right"/>
      <protection locked="0"/>
    </xf>
    <xf numFmtId="165" fontId="54" fillId="58" borderId="0" xfId="0" applyNumberFormat="1" applyFont="1" applyFill="1" applyBorder="1" applyAlignment="1">
      <alignment horizontal="center"/>
    </xf>
    <xf numFmtId="0" fontId="0" fillId="58" borderId="0" xfId="0" applyFont="1" applyFill="1"/>
    <xf numFmtId="0" fontId="0" fillId="0" borderId="0" xfId="0" applyFont="1" applyAlignment="1">
      <alignment horizontal="left"/>
    </xf>
    <xf numFmtId="2" fontId="0" fillId="0" borderId="21" xfId="0" applyNumberFormat="1" applyFont="1" applyBorder="1" applyAlignment="1">
      <alignment horizontal="center"/>
    </xf>
    <xf numFmtId="0" fontId="0" fillId="56" borderId="0" xfId="0" applyFont="1" applyFill="1" applyBorder="1" applyAlignment="1">
      <alignment horizontal="center"/>
    </xf>
    <xf numFmtId="0" fontId="46" fillId="0" borderId="30" xfId="0" applyFont="1" applyBorder="1" applyAlignment="1">
      <alignment horizontal="center"/>
    </xf>
    <xf numFmtId="0" fontId="46" fillId="58" borderId="0" xfId="0" applyFont="1" applyFill="1"/>
    <xf numFmtId="0" fontId="46" fillId="58" borderId="35" xfId="0" applyFont="1" applyFill="1" applyBorder="1"/>
    <xf numFmtId="0" fontId="64" fillId="58" borderId="0" xfId="0" applyFont="1" applyFill="1"/>
    <xf numFmtId="0" fontId="0" fillId="55" borderId="0" xfId="0" applyFont="1" applyFill="1" applyBorder="1" applyAlignment="1">
      <alignment horizontal="left"/>
    </xf>
    <xf numFmtId="0" fontId="0" fillId="55" borderId="0" xfId="0" applyFont="1" applyFill="1" applyBorder="1" applyAlignment="1">
      <alignment horizontal="center"/>
    </xf>
    <xf numFmtId="165" fontId="18" fillId="55" borderId="0" xfId="0" applyNumberFormat="1" applyFont="1" applyFill="1" applyBorder="1" applyAlignment="1">
      <alignment horizontal="center"/>
    </xf>
    <xf numFmtId="165" fontId="0" fillId="55" borderId="0" xfId="0" applyNumberFormat="1" applyFont="1" applyFill="1" applyBorder="1" applyAlignment="1">
      <alignment horizontal="center"/>
    </xf>
    <xf numFmtId="0" fontId="0" fillId="55" borderId="20" xfId="0" applyFill="1" applyBorder="1"/>
    <xf numFmtId="0" fontId="0" fillId="55" borderId="20" xfId="0" applyFill="1" applyBorder="1" applyAlignment="1">
      <alignment horizontal="left"/>
    </xf>
    <xf numFmtId="0" fontId="0" fillId="55" borderId="27" xfId="0" applyFill="1" applyBorder="1"/>
    <xf numFmtId="0" fontId="0" fillId="56" borderId="22" xfId="0" applyFont="1" applyFill="1" applyBorder="1"/>
    <xf numFmtId="0" fontId="0" fillId="56" borderId="21" xfId="0" applyFont="1" applyFill="1" applyBorder="1"/>
    <xf numFmtId="0" fontId="0" fillId="56" borderId="21" xfId="0" applyFont="1" applyFill="1" applyBorder="1" applyAlignment="1">
      <alignment horizontal="left"/>
    </xf>
    <xf numFmtId="0" fontId="0" fillId="56" borderId="21" xfId="0" applyFont="1" applyFill="1" applyBorder="1" applyAlignment="1">
      <alignment horizontal="center"/>
    </xf>
    <xf numFmtId="0" fontId="18" fillId="56" borderId="21" xfId="0" applyFont="1" applyFill="1" applyBorder="1" applyAlignment="1">
      <alignment horizontal="center"/>
    </xf>
    <xf numFmtId="0" fontId="0" fillId="56" borderId="23" xfId="0" applyFont="1" applyFill="1" applyBorder="1" applyAlignment="1">
      <alignment horizontal="center"/>
    </xf>
    <xf numFmtId="0" fontId="18" fillId="56" borderId="0" xfId="0" applyFont="1" applyFill="1" applyBorder="1"/>
    <xf numFmtId="164" fontId="0" fillId="56" borderId="0" xfId="0" applyNumberFormat="1" applyFont="1" applyFill="1" applyBorder="1" applyAlignment="1">
      <alignment horizontal="center"/>
    </xf>
    <xf numFmtId="164" fontId="18" fillId="56" borderId="0" xfId="0" applyNumberFormat="1" applyFont="1" applyFill="1" applyBorder="1" applyAlignment="1">
      <alignment horizontal="center"/>
    </xf>
    <xf numFmtId="164" fontId="18" fillId="56" borderId="25" xfId="0" applyNumberFormat="1" applyFont="1" applyFill="1" applyBorder="1" applyAlignment="1">
      <alignment horizontal="center"/>
    </xf>
    <xf numFmtId="164" fontId="0" fillId="56" borderId="25" xfId="0" applyNumberFormat="1" applyFont="1" applyFill="1" applyBorder="1" applyAlignment="1">
      <alignment horizontal="center"/>
    </xf>
    <xf numFmtId="164" fontId="0" fillId="56" borderId="27" xfId="0" applyNumberFormat="1" applyFont="1" applyFill="1" applyBorder="1" applyAlignment="1">
      <alignment horizontal="center"/>
    </xf>
    <xf numFmtId="164" fontId="18" fillId="55" borderId="0" xfId="0" applyNumberFormat="1" applyFont="1" applyFill="1" applyBorder="1" applyAlignment="1">
      <alignment horizontal="center"/>
    </xf>
    <xf numFmtId="164" fontId="18" fillId="55" borderId="25" xfId="0" applyNumberFormat="1" applyFont="1" applyFill="1" applyBorder="1" applyAlignment="1">
      <alignment horizontal="center"/>
    </xf>
    <xf numFmtId="2" fontId="0" fillId="56" borderId="0" xfId="0" applyNumberFormat="1" applyFont="1" applyFill="1" applyBorder="1" applyAlignment="1">
      <alignment horizontal="center"/>
    </xf>
    <xf numFmtId="2" fontId="18" fillId="56" borderId="0" xfId="0" applyNumberFormat="1" applyFont="1" applyFill="1" applyBorder="1" applyAlignment="1">
      <alignment horizontal="center"/>
    </xf>
    <xf numFmtId="2" fontId="0" fillId="56" borderId="25" xfId="0" applyNumberFormat="1" applyFont="1" applyFill="1" applyBorder="1" applyAlignment="1">
      <alignment horizontal="center"/>
    </xf>
    <xf numFmtId="164" fontId="18" fillId="55" borderId="27" xfId="0" applyNumberFormat="1" applyFont="1" applyFill="1" applyBorder="1" applyAlignment="1">
      <alignment horizontal="center"/>
    </xf>
    <xf numFmtId="0" fontId="18" fillId="55" borderId="0" xfId="0" applyFont="1" applyFill="1" applyBorder="1" applyAlignment="1">
      <alignment horizontal="center"/>
    </xf>
    <xf numFmtId="0" fontId="0" fillId="55" borderId="25" xfId="0" applyFont="1" applyFill="1" applyBorder="1" applyAlignment="1">
      <alignment horizontal="center"/>
    </xf>
    <xf numFmtId="165" fontId="0" fillId="55" borderId="25" xfId="0" applyNumberFormat="1" applyFont="1" applyFill="1" applyBorder="1" applyAlignment="1">
      <alignment horizontal="center"/>
    </xf>
    <xf numFmtId="0" fontId="2" fillId="58" borderId="0" xfId="0" applyFont="1" applyFill="1" applyBorder="1" applyAlignment="1">
      <alignment horizontal="left"/>
    </xf>
    <xf numFmtId="0" fontId="2" fillId="58" borderId="0" xfId="0" applyFont="1" applyFill="1" applyBorder="1" applyAlignment="1">
      <alignment horizontal="center"/>
    </xf>
    <xf numFmtId="165" fontId="54" fillId="58" borderId="25" xfId="0" applyNumberFormat="1" applyFont="1" applyFill="1" applyBorder="1" applyAlignment="1">
      <alignment horizontal="center"/>
    </xf>
    <xf numFmtId="165" fontId="0" fillId="55" borderId="27" xfId="0" applyNumberFormat="1" applyFont="1" applyFill="1" applyBorder="1" applyAlignment="1">
      <alignment horizontal="center"/>
    </xf>
    <xf numFmtId="0" fontId="0" fillId="55" borderId="23" xfId="0" applyFont="1" applyFill="1" applyBorder="1" applyAlignment="1">
      <alignment horizontal="center"/>
    </xf>
    <xf numFmtId="0" fontId="0" fillId="55" borderId="27" xfId="0" applyFont="1" applyFill="1" applyBorder="1" applyAlignment="1">
      <alignment horizontal="center"/>
    </xf>
    <xf numFmtId="1" fontId="0" fillId="56" borderId="0" xfId="0" applyNumberFormat="1" applyFont="1" applyFill="1" applyBorder="1" applyAlignment="1">
      <alignment horizontal="center"/>
    </xf>
    <xf numFmtId="1" fontId="18" fillId="56" borderId="0" xfId="0" applyNumberFormat="1" applyFont="1" applyFill="1" applyBorder="1" applyAlignment="1">
      <alignment horizontal="center"/>
    </xf>
    <xf numFmtId="1" fontId="0" fillId="56" borderId="25" xfId="0" applyNumberFormat="1" applyFont="1" applyFill="1" applyBorder="1" applyAlignment="1">
      <alignment horizontal="center"/>
    </xf>
    <xf numFmtId="0" fontId="0" fillId="50" borderId="28" xfId="0" applyFill="1" applyBorder="1" applyAlignment="1">
      <alignment horizontal="center" vertical="center" wrapText="1"/>
    </xf>
    <xf numFmtId="0" fontId="0" fillId="53" borderId="28" xfId="0" applyFill="1" applyBorder="1" applyAlignment="1">
      <alignment horizontal="center" vertical="center" wrapText="1"/>
    </xf>
    <xf numFmtId="0" fontId="0" fillId="60" borderId="28" xfId="0" applyFill="1" applyBorder="1" applyAlignment="1">
      <alignment horizontal="center" vertical="center" wrapText="1"/>
    </xf>
    <xf numFmtId="0" fontId="0" fillId="59" borderId="28" xfId="0" applyFill="1" applyBorder="1" applyAlignment="1">
      <alignment horizontal="center" vertical="center" wrapText="1"/>
    </xf>
    <xf numFmtId="0" fontId="0" fillId="60" borderId="0" xfId="0" applyFill="1"/>
    <xf numFmtId="0" fontId="0" fillId="53" borderId="0" xfId="0" applyFill="1"/>
    <xf numFmtId="0" fontId="0" fillId="59" borderId="0" xfId="0" applyFill="1"/>
    <xf numFmtId="0" fontId="0" fillId="0" borderId="0" xfId="0" applyFill="1"/>
    <xf numFmtId="0" fontId="0" fillId="62" borderId="0" xfId="0" applyFont="1" applyFill="1" applyBorder="1"/>
    <xf numFmtId="0" fontId="0" fillId="52" borderId="0" xfId="0" applyFill="1" applyBorder="1" applyAlignment="1">
      <alignment horizontal="center"/>
    </xf>
    <xf numFmtId="0" fontId="18" fillId="52" borderId="0" xfId="0" applyFont="1" applyFill="1" applyBorder="1" applyAlignment="1">
      <alignment horizontal="center"/>
    </xf>
    <xf numFmtId="0" fontId="0" fillId="52" borderId="20" xfId="0" applyFill="1" applyBorder="1" applyAlignment="1">
      <alignment horizontal="center"/>
    </xf>
    <xf numFmtId="0" fontId="0" fillId="62" borderId="0" xfId="0" applyFill="1"/>
    <xf numFmtId="0" fontId="2" fillId="62" borderId="0" xfId="100" applyFont="1" applyFill="1" applyBorder="1"/>
    <xf numFmtId="164" fontId="0" fillId="60" borderId="0" xfId="0" applyNumberFormat="1" applyFont="1" applyFill="1" applyBorder="1" applyAlignment="1">
      <alignment horizontal="center"/>
    </xf>
    <xf numFmtId="1" fontId="0" fillId="62" borderId="0" xfId="0" applyNumberFormat="1" applyFont="1" applyFill="1" applyBorder="1"/>
    <xf numFmtId="1" fontId="2" fillId="62" borderId="0" xfId="100" applyNumberFormat="1" applyFont="1" applyFill="1" applyBorder="1"/>
    <xf numFmtId="0" fontId="54" fillId="0" borderId="21" xfId="57" applyNumberFormat="1" applyFont="1" applyFill="1" applyBorder="1" applyAlignment="1"/>
    <xf numFmtId="0" fontId="18" fillId="62" borderId="0" xfId="0" applyFont="1" applyFill="1" applyBorder="1"/>
    <xf numFmtId="0" fontId="18" fillId="62" borderId="29" xfId="0" applyFont="1" applyFill="1" applyBorder="1"/>
    <xf numFmtId="0" fontId="64" fillId="62" borderId="31" xfId="0" applyFont="1" applyFill="1" applyBorder="1" applyAlignment="1">
      <alignment horizontal="left"/>
    </xf>
    <xf numFmtId="0" fontId="0" fillId="62" borderId="14" xfId="0" applyFont="1" applyFill="1" applyBorder="1" applyAlignment="1">
      <alignment horizontal="center"/>
    </xf>
    <xf numFmtId="2" fontId="18" fillId="62" borderId="28" xfId="0" applyNumberFormat="1" applyFont="1" applyFill="1" applyBorder="1" applyAlignment="1">
      <alignment horizontal="center" vertical="center"/>
    </xf>
    <xf numFmtId="2" fontId="18" fillId="62" borderId="30" xfId="0" applyNumberFormat="1" applyFont="1" applyFill="1" applyBorder="1"/>
    <xf numFmtId="0" fontId="54" fillId="62" borderId="0" xfId="100" applyFont="1" applyFill="1" applyBorder="1"/>
    <xf numFmtId="0" fontId="46" fillId="62" borderId="32" xfId="0" applyFont="1" applyFill="1" applyBorder="1" applyAlignment="1">
      <alignment horizontal="center"/>
    </xf>
    <xf numFmtId="0" fontId="0" fillId="61" borderId="0" xfId="0" applyFont="1" applyFill="1"/>
    <xf numFmtId="0" fontId="18" fillId="63" borderId="0" xfId="0" applyFont="1" applyFill="1"/>
    <xf numFmtId="0" fontId="0" fillId="63" borderId="0" xfId="0" applyFill="1"/>
    <xf numFmtId="0" fontId="1" fillId="63" borderId="0" xfId="0" applyFont="1" applyFill="1"/>
    <xf numFmtId="0" fontId="2" fillId="63" borderId="0" xfId="0" applyFont="1" applyFill="1"/>
    <xf numFmtId="0" fontId="0" fillId="63" borderId="0" xfId="0" applyFont="1" applyFill="1"/>
    <xf numFmtId="0" fontId="46" fillId="63" borderId="0" xfId="0" applyFont="1" applyFill="1"/>
    <xf numFmtId="165" fontId="0" fillId="63" borderId="0" xfId="101" applyNumberFormat="1" applyFont="1" applyFill="1" applyAlignment="1">
      <alignment horizontal="center"/>
    </xf>
    <xf numFmtId="168" fontId="0" fillId="63" borderId="0" xfId="0" applyNumberFormat="1" applyFill="1"/>
    <xf numFmtId="0" fontId="48" fillId="63" borderId="0" xfId="0" applyFont="1" applyFill="1"/>
    <xf numFmtId="0" fontId="18" fillId="63" borderId="0" xfId="0" applyFont="1" applyFill="1" applyAlignment="1">
      <alignment vertical="center" wrapText="1"/>
    </xf>
    <xf numFmtId="1" fontId="0" fillId="63" borderId="0" xfId="0" applyNumberFormat="1" applyFill="1"/>
    <xf numFmtId="172" fontId="0" fillId="63" borderId="0" xfId="0" applyNumberFormat="1" applyFill="1"/>
    <xf numFmtId="0" fontId="18" fillId="63" borderId="0" xfId="0" applyFont="1" applyFill="1" applyAlignment="1">
      <alignment horizontal="center" vertical="center" wrapText="1"/>
    </xf>
    <xf numFmtId="0" fontId="18" fillId="63" borderId="0" xfId="0" applyFont="1" applyFill="1" applyAlignment="1">
      <alignment horizontal="center"/>
    </xf>
    <xf numFmtId="0" fontId="0" fillId="63" borderId="0" xfId="0" applyFill="1" applyAlignment="1">
      <alignment horizontal="center"/>
    </xf>
    <xf numFmtId="170" fontId="0" fillId="63" borderId="0" xfId="0" applyNumberFormat="1" applyFill="1"/>
    <xf numFmtId="170" fontId="18" fillId="63" borderId="0" xfId="0" applyNumberFormat="1" applyFont="1" applyFill="1"/>
    <xf numFmtId="1" fontId="18" fillId="63" borderId="0" xfId="0" applyNumberFormat="1" applyFont="1" applyFill="1"/>
    <xf numFmtId="0" fontId="0" fillId="63" borderId="0" xfId="0" applyFont="1" applyFill="1" applyAlignment="1">
      <alignment horizontal="left"/>
    </xf>
    <xf numFmtId="0" fontId="18" fillId="63" borderId="0" xfId="0" applyFont="1" applyFill="1" applyBorder="1"/>
    <xf numFmtId="0" fontId="64" fillId="63" borderId="0" xfId="0" applyFont="1" applyFill="1" applyBorder="1" applyAlignment="1">
      <alignment horizontal="left"/>
    </xf>
    <xf numFmtId="2" fontId="18" fillId="63" borderId="0" xfId="0" applyNumberFormat="1" applyFont="1" applyFill="1" applyBorder="1"/>
    <xf numFmtId="2" fontId="0" fillId="63" borderId="0" xfId="0" applyNumberFormat="1" applyFont="1" applyFill="1" applyBorder="1"/>
    <xf numFmtId="0" fontId="0" fillId="63" borderId="0" xfId="0" applyFont="1" applyFill="1" applyBorder="1"/>
    <xf numFmtId="0" fontId="18" fillId="63" borderId="20" xfId="0" applyFont="1" applyFill="1" applyBorder="1" applyAlignment="1"/>
    <xf numFmtId="2" fontId="0" fillId="63" borderId="0" xfId="0" applyNumberFormat="1" applyFont="1" applyFill="1"/>
    <xf numFmtId="1" fontId="0" fillId="63" borderId="0" xfId="0" applyNumberFormat="1" applyFont="1" applyFill="1"/>
    <xf numFmtId="0" fontId="0" fillId="63" borderId="24" xfId="0" applyFont="1" applyFill="1" applyBorder="1" applyAlignment="1">
      <alignment horizontal="center"/>
    </xf>
    <xf numFmtId="0" fontId="0" fillId="63" borderId="24" xfId="0" applyFont="1" applyFill="1" applyBorder="1"/>
    <xf numFmtId="165" fontId="0" fillId="63" borderId="0" xfId="0" applyNumberFormat="1" applyFont="1" applyFill="1"/>
    <xf numFmtId="165" fontId="18" fillId="63" borderId="0" xfId="0" applyNumberFormat="1" applyFont="1" applyFill="1"/>
    <xf numFmtId="164" fontId="0" fillId="63" borderId="0" xfId="0" applyNumberFormat="1" applyFont="1" applyFill="1"/>
    <xf numFmtId="3" fontId="0" fillId="63" borderId="0" xfId="0" applyNumberFormat="1" applyFont="1" applyFill="1"/>
    <xf numFmtId="167" fontId="0" fillId="63" borderId="0" xfId="0" applyNumberFormat="1" applyFont="1" applyFill="1"/>
    <xf numFmtId="0" fontId="0" fillId="63" borderId="0" xfId="0" applyFont="1" applyFill="1" applyBorder="1" applyAlignment="1">
      <alignment horizontal="left"/>
    </xf>
    <xf numFmtId="168" fontId="0" fillId="63" borderId="0" xfId="0" applyNumberFormat="1" applyFont="1" applyFill="1"/>
    <xf numFmtId="10" fontId="0" fillId="63" borderId="0" xfId="0" applyNumberFormat="1" applyFont="1" applyFill="1"/>
    <xf numFmtId="165" fontId="0" fillId="63" borderId="0" xfId="101" applyNumberFormat="1" applyFont="1" applyFill="1"/>
    <xf numFmtId="169" fontId="0" fillId="63" borderId="0" xfId="0" applyNumberFormat="1" applyFont="1" applyFill="1" applyBorder="1" applyAlignment="1">
      <alignment horizontal="center"/>
    </xf>
    <xf numFmtId="164" fontId="0" fillId="63" borderId="0" xfId="0" applyNumberFormat="1" applyFont="1" applyFill="1" applyBorder="1" applyAlignment="1">
      <alignment horizontal="center"/>
    </xf>
    <xf numFmtId="165" fontId="0" fillId="63" borderId="0" xfId="0" applyNumberFormat="1" applyFont="1" applyFill="1" applyBorder="1"/>
    <xf numFmtId="0" fontId="0" fillId="63" borderId="0" xfId="0" applyFont="1" applyFill="1" applyBorder="1" applyAlignment="1"/>
    <xf numFmtId="164" fontId="18" fillId="63" borderId="0" xfId="0" applyNumberFormat="1" applyFont="1" applyFill="1" applyBorder="1" applyAlignment="1">
      <alignment horizontal="center"/>
    </xf>
    <xf numFmtId="0" fontId="0" fillId="63" borderId="0" xfId="0" applyFont="1" applyFill="1" applyBorder="1" applyAlignment="1">
      <alignment horizontal="center"/>
    </xf>
    <xf numFmtId="165" fontId="0" fillId="63" borderId="0" xfId="101" applyNumberFormat="1" applyFont="1" applyFill="1" applyBorder="1" applyAlignment="1">
      <alignment horizontal="center"/>
    </xf>
    <xf numFmtId="165" fontId="0" fillId="63" borderId="0" xfId="0" applyNumberFormat="1" applyFont="1" applyFill="1" applyBorder="1" applyAlignment="1">
      <alignment horizontal="center"/>
    </xf>
    <xf numFmtId="165" fontId="0" fillId="63" borderId="20" xfId="0" applyNumberFormat="1" applyFont="1" applyFill="1" applyBorder="1" applyAlignment="1">
      <alignment horizontal="center"/>
    </xf>
    <xf numFmtId="0" fontId="0" fillId="63" borderId="20" xfId="0" applyFont="1" applyFill="1" applyBorder="1" applyAlignment="1">
      <alignment wrapText="1"/>
    </xf>
    <xf numFmtId="1" fontId="0" fillId="63" borderId="0" xfId="0" applyNumberFormat="1" applyFont="1" applyFill="1" applyAlignment="1">
      <alignment horizontal="center"/>
    </xf>
    <xf numFmtId="0" fontId="0" fillId="63" borderId="0" xfId="0" applyFont="1" applyFill="1" applyAlignment="1">
      <alignment horizontal="center"/>
    </xf>
    <xf numFmtId="0" fontId="46" fillId="63" borderId="0" xfId="0" applyFont="1" applyFill="1" applyBorder="1" applyAlignment="1">
      <alignment horizontal="left"/>
    </xf>
    <xf numFmtId="0" fontId="0" fillId="63" borderId="21" xfId="0" applyFont="1" applyFill="1" applyBorder="1" applyAlignment="1">
      <alignment horizontal="center"/>
    </xf>
    <xf numFmtId="0" fontId="0" fillId="63" borderId="23" xfId="0" applyFont="1" applyFill="1" applyBorder="1" applyAlignment="1">
      <alignment horizontal="center"/>
    </xf>
    <xf numFmtId="0" fontId="0" fillId="63" borderId="20" xfId="0" applyFont="1" applyFill="1" applyBorder="1" applyAlignment="1">
      <alignment horizontal="center"/>
    </xf>
    <xf numFmtId="0" fontId="0" fillId="63" borderId="27" xfId="0" applyFont="1" applyFill="1" applyBorder="1" applyAlignment="1">
      <alignment horizontal="center"/>
    </xf>
    <xf numFmtId="0" fontId="0" fillId="63" borderId="21" xfId="0" applyFont="1" applyFill="1" applyBorder="1"/>
    <xf numFmtId="0" fontId="0" fillId="63" borderId="23" xfId="0" applyFont="1" applyFill="1" applyBorder="1"/>
    <xf numFmtId="0" fontId="0" fillId="63" borderId="20" xfId="0" applyFont="1" applyFill="1" applyBorder="1"/>
    <xf numFmtId="0" fontId="0" fillId="63" borderId="27" xfId="0" applyFont="1" applyFill="1" applyBorder="1"/>
    <xf numFmtId="0" fontId="0" fillId="63" borderId="33" xfId="0" applyFont="1" applyFill="1" applyBorder="1" applyAlignment="1">
      <alignment horizontal="left"/>
    </xf>
    <xf numFmtId="0" fontId="0" fillId="63" borderId="25" xfId="0" applyFont="1" applyFill="1" applyBorder="1" applyAlignment="1">
      <alignment horizontal="center"/>
    </xf>
    <xf numFmtId="0" fontId="0" fillId="63" borderId="33" xfId="0" applyFont="1" applyFill="1" applyBorder="1"/>
    <xf numFmtId="165" fontId="0" fillId="63" borderId="0" xfId="101" applyNumberFormat="1" applyFont="1" applyFill="1" applyBorder="1"/>
    <xf numFmtId="0" fontId="0" fillId="63" borderId="25" xfId="0" applyFont="1" applyFill="1" applyBorder="1"/>
    <xf numFmtId="0" fontId="0" fillId="63" borderId="26" xfId="0" applyFont="1" applyFill="1" applyBorder="1"/>
    <xf numFmtId="0" fontId="46" fillId="63" borderId="32" xfId="0" applyFont="1" applyFill="1" applyBorder="1" applyAlignment="1">
      <alignment horizontal="left"/>
    </xf>
    <xf numFmtId="0" fontId="46" fillId="63" borderId="20" xfId="0" applyFont="1" applyFill="1" applyBorder="1" applyAlignment="1">
      <alignment horizontal="center"/>
    </xf>
    <xf numFmtId="0" fontId="46" fillId="63" borderId="27" xfId="0" applyFont="1" applyFill="1" applyBorder="1" applyAlignment="1">
      <alignment horizontal="center"/>
    </xf>
    <xf numFmtId="0" fontId="46" fillId="63" borderId="26" xfId="0" applyFont="1" applyFill="1" applyBorder="1" applyAlignment="1">
      <alignment horizontal="center"/>
    </xf>
    <xf numFmtId="0" fontId="46" fillId="63" borderId="32" xfId="0" applyFont="1" applyFill="1" applyBorder="1" applyAlignment="1">
      <alignment horizontal="center"/>
    </xf>
    <xf numFmtId="165" fontId="46" fillId="63" borderId="20" xfId="101" applyNumberFormat="1" applyFont="1" applyFill="1" applyBorder="1" applyAlignment="1">
      <alignment horizontal="center"/>
    </xf>
    <xf numFmtId="0" fontId="0" fillId="63" borderId="22" xfId="0" applyFont="1" applyFill="1" applyBorder="1"/>
    <xf numFmtId="0" fontId="46" fillId="63" borderId="14" xfId="0" applyFont="1" applyFill="1" applyBorder="1"/>
    <xf numFmtId="0" fontId="0" fillId="63" borderId="32" xfId="0" applyFont="1" applyFill="1" applyBorder="1"/>
    <xf numFmtId="0" fontId="46" fillId="63" borderId="32" xfId="0" applyFont="1" applyFill="1" applyBorder="1"/>
    <xf numFmtId="1" fontId="0" fillId="63" borderId="33" xfId="0" applyNumberFormat="1" applyFont="1" applyFill="1" applyBorder="1"/>
    <xf numFmtId="0" fontId="0" fillId="63" borderId="24" xfId="0" applyFont="1" applyFill="1" applyBorder="1" applyAlignment="1">
      <alignment wrapText="1"/>
    </xf>
    <xf numFmtId="0" fontId="46" fillId="63" borderId="33" xfId="0" applyFont="1" applyFill="1" applyBorder="1" applyAlignment="1">
      <alignment vertical="center"/>
    </xf>
    <xf numFmtId="2" fontId="0" fillId="63" borderId="26" xfId="0" applyNumberFormat="1" applyFont="1" applyFill="1" applyBorder="1" applyAlignment="1">
      <alignment wrapText="1"/>
    </xf>
    <xf numFmtId="2" fontId="46" fillId="63" borderId="32" xfId="0" applyNumberFormat="1" applyFont="1" applyFill="1" applyBorder="1" applyAlignment="1">
      <alignment horizontal="left" vertical="center"/>
    </xf>
    <xf numFmtId="0" fontId="0" fillId="63" borderId="26" xfId="0" applyFont="1" applyFill="1" applyBorder="1" applyAlignment="1">
      <alignment wrapText="1"/>
    </xf>
    <xf numFmtId="0" fontId="46" fillId="63" borderId="32" xfId="0" applyFont="1" applyFill="1" applyBorder="1" applyAlignment="1">
      <alignment horizontal="left" vertical="center"/>
    </xf>
    <xf numFmtId="2" fontId="0" fillId="63" borderId="20" xfId="0" applyNumberFormat="1" applyFont="1" applyFill="1" applyBorder="1" applyAlignment="1">
      <alignment horizontal="center" vertical="center"/>
    </xf>
    <xf numFmtId="2" fontId="0" fillId="63" borderId="27" xfId="0" applyNumberFormat="1" applyFont="1" applyFill="1" applyBorder="1" applyAlignment="1">
      <alignment horizontal="center" vertical="center"/>
    </xf>
    <xf numFmtId="0" fontId="46" fillId="63" borderId="14" xfId="0" applyFont="1" applyFill="1" applyBorder="1" applyAlignment="1">
      <alignment horizontal="left"/>
    </xf>
    <xf numFmtId="1" fontId="0" fillId="63" borderId="33" xfId="0" applyNumberFormat="1" applyFont="1" applyFill="1" applyBorder="1" applyAlignment="1">
      <alignment horizontal="left"/>
    </xf>
    <xf numFmtId="0" fontId="46" fillId="63" borderId="33" xfId="0" applyFont="1" applyFill="1" applyBorder="1" applyAlignment="1">
      <alignment horizontal="left" vertical="center"/>
    </xf>
    <xf numFmtId="0" fontId="0" fillId="63" borderId="14" xfId="0" applyFont="1" applyFill="1" applyBorder="1"/>
    <xf numFmtId="0" fontId="0" fillId="63" borderId="14" xfId="0" applyFont="1" applyFill="1" applyBorder="1" applyAlignment="1">
      <alignment horizontal="left"/>
    </xf>
    <xf numFmtId="0" fontId="0" fillId="63" borderId="22" xfId="0" applyFont="1" applyFill="1" applyBorder="1" applyAlignment="1">
      <alignment horizontal="center"/>
    </xf>
    <xf numFmtId="164" fontId="0" fillId="63" borderId="21" xfId="0" applyNumberFormat="1" applyFont="1" applyFill="1" applyBorder="1"/>
    <xf numFmtId="164" fontId="0" fillId="63" borderId="22" xfId="0" applyNumberFormat="1" applyFont="1" applyFill="1" applyBorder="1"/>
    <xf numFmtId="0" fontId="0" fillId="63" borderId="32" xfId="0" applyFont="1" applyFill="1" applyBorder="1" applyAlignment="1">
      <alignment wrapText="1"/>
    </xf>
    <xf numFmtId="0" fontId="46" fillId="63" borderId="28" xfId="0" applyFont="1" applyFill="1" applyBorder="1" applyAlignment="1">
      <alignment horizontal="left" wrapText="1"/>
    </xf>
    <xf numFmtId="2" fontId="0" fillId="63" borderId="29" xfId="0" applyNumberFormat="1" applyFont="1" applyFill="1" applyBorder="1" applyAlignment="1">
      <alignment horizontal="center" vertical="center"/>
    </xf>
    <xf numFmtId="2" fontId="0" fillId="63" borderId="31" xfId="0" applyNumberFormat="1" applyFont="1" applyFill="1" applyBorder="1" applyAlignment="1">
      <alignment horizontal="center" vertical="center"/>
    </xf>
    <xf numFmtId="0" fontId="0" fillId="63" borderId="29" xfId="0" applyFont="1" applyFill="1" applyBorder="1"/>
    <xf numFmtId="0" fontId="0" fillId="63" borderId="29" xfId="0" applyFont="1" applyFill="1" applyBorder="1" applyAlignment="1">
      <alignment horizontal="center" wrapText="1"/>
    </xf>
    <xf numFmtId="0" fontId="0" fillId="63" borderId="29" xfId="0" applyFont="1" applyFill="1" applyBorder="1" applyAlignment="1">
      <alignment horizontal="center"/>
    </xf>
    <xf numFmtId="0" fontId="0" fillId="63" borderId="31" xfId="0" applyFont="1" applyFill="1" applyBorder="1" applyAlignment="1">
      <alignment horizontal="center"/>
    </xf>
    <xf numFmtId="164" fontId="0" fillId="63" borderId="31" xfId="0" applyNumberFormat="1" applyFont="1" applyFill="1" applyBorder="1"/>
    <xf numFmtId="164" fontId="0" fillId="63" borderId="29" xfId="0" applyNumberFormat="1" applyFont="1" applyFill="1" applyBorder="1"/>
    <xf numFmtId="0" fontId="0" fillId="63" borderId="31" xfId="0" applyFont="1" applyFill="1" applyBorder="1" applyAlignment="1">
      <alignment wrapText="1"/>
    </xf>
    <xf numFmtId="0" fontId="0" fillId="63" borderId="30" xfId="0" applyFont="1" applyFill="1" applyBorder="1" applyAlignment="1">
      <alignment wrapText="1"/>
    </xf>
    <xf numFmtId="0" fontId="46" fillId="63" borderId="29" xfId="0" applyFont="1" applyFill="1" applyBorder="1" applyAlignment="1">
      <alignment horizontal="center"/>
    </xf>
    <xf numFmtId="0" fontId="46" fillId="63" borderId="31" xfId="0" applyFont="1" applyFill="1" applyBorder="1" applyAlignment="1">
      <alignment horizontal="center"/>
    </xf>
    <xf numFmtId="0" fontId="46" fillId="63" borderId="30" xfId="0" applyFont="1" applyFill="1" applyBorder="1" applyAlignment="1">
      <alignment horizontal="center"/>
    </xf>
    <xf numFmtId="165" fontId="0" fillId="63" borderId="24" xfId="101" applyNumberFormat="1" applyFont="1" applyFill="1" applyBorder="1" applyAlignment="1">
      <alignment horizontal="center"/>
    </xf>
    <xf numFmtId="165" fontId="2" fillId="63" borderId="24" xfId="101" applyNumberFormat="1" applyFont="1" applyFill="1" applyBorder="1" applyAlignment="1">
      <alignment horizontal="center"/>
    </xf>
    <xf numFmtId="165" fontId="2" fillId="63" borderId="0" xfId="101" applyNumberFormat="1" applyFont="1" applyFill="1" applyBorder="1" applyAlignment="1">
      <alignment horizontal="center"/>
    </xf>
    <xf numFmtId="165" fontId="0" fillId="63" borderId="24" xfId="0" applyNumberFormat="1" applyFont="1" applyFill="1" applyBorder="1" applyAlignment="1">
      <alignment horizontal="center"/>
    </xf>
    <xf numFmtId="165" fontId="0" fillId="63" borderId="25" xfId="0" applyNumberFormat="1" applyFont="1" applyFill="1" applyBorder="1" applyAlignment="1">
      <alignment horizontal="center"/>
    </xf>
    <xf numFmtId="10" fontId="0" fillId="63" borderId="0" xfId="0" applyNumberFormat="1" applyFont="1" applyFill="1" applyBorder="1" applyAlignment="1">
      <alignment horizontal="center"/>
    </xf>
    <xf numFmtId="0" fontId="0" fillId="63" borderId="26" xfId="0" applyFont="1" applyFill="1" applyBorder="1" applyAlignment="1">
      <alignment horizontal="center"/>
    </xf>
    <xf numFmtId="165" fontId="0" fillId="63" borderId="26" xfId="101" applyNumberFormat="1" applyFont="1" applyFill="1" applyBorder="1" applyAlignment="1">
      <alignment horizontal="center"/>
    </xf>
    <xf numFmtId="165" fontId="0" fillId="63" borderId="20" xfId="101" applyNumberFormat="1" applyFont="1" applyFill="1" applyBorder="1" applyAlignment="1">
      <alignment horizontal="center"/>
    </xf>
    <xf numFmtId="165" fontId="0" fillId="63" borderId="26" xfId="0" applyNumberFormat="1" applyFont="1" applyFill="1" applyBorder="1" applyAlignment="1">
      <alignment horizontal="center"/>
    </xf>
    <xf numFmtId="165" fontId="0" fillId="63" borderId="27" xfId="0" applyNumberFormat="1" applyFont="1" applyFill="1" applyBorder="1" applyAlignment="1">
      <alignment horizontal="center"/>
    </xf>
    <xf numFmtId="3" fontId="0" fillId="63" borderId="24" xfId="0" applyNumberFormat="1" applyFont="1" applyFill="1" applyBorder="1" applyAlignment="1">
      <alignment horizontal="center"/>
    </xf>
    <xf numFmtId="1" fontId="0" fillId="63" borderId="24" xfId="0" applyNumberFormat="1" applyFont="1" applyFill="1" applyBorder="1" applyAlignment="1">
      <alignment horizontal="center"/>
    </xf>
    <xf numFmtId="1" fontId="0" fillId="63" borderId="0" xfId="0" applyNumberFormat="1" applyFont="1" applyFill="1" applyBorder="1" applyAlignment="1">
      <alignment horizontal="center"/>
    </xf>
    <xf numFmtId="3" fontId="0" fillId="63" borderId="0" xfId="0" applyNumberFormat="1" applyFont="1" applyFill="1" applyBorder="1" applyAlignment="1">
      <alignment horizontal="center"/>
    </xf>
    <xf numFmtId="3" fontId="0" fillId="63" borderId="26" xfId="0" applyNumberFormat="1" applyFont="1" applyFill="1" applyBorder="1" applyAlignment="1">
      <alignment horizontal="center"/>
    </xf>
    <xf numFmtId="1" fontId="0" fillId="63" borderId="26" xfId="0" applyNumberFormat="1" applyFont="1" applyFill="1" applyBorder="1" applyAlignment="1">
      <alignment horizontal="center"/>
    </xf>
    <xf numFmtId="1" fontId="0" fillId="63" borderId="20" xfId="0" applyNumberFormat="1" applyFont="1" applyFill="1" applyBorder="1" applyAlignment="1">
      <alignment horizontal="center"/>
    </xf>
    <xf numFmtId="3" fontId="0" fillId="63" borderId="20" xfId="0" applyNumberFormat="1" applyFont="1" applyFill="1" applyBorder="1" applyAlignment="1">
      <alignment horizontal="center"/>
    </xf>
    <xf numFmtId="0" fontId="0" fillId="63" borderId="29" xfId="0" applyFont="1" applyFill="1" applyBorder="1" applyAlignment="1">
      <alignment wrapText="1"/>
    </xf>
    <xf numFmtId="0" fontId="0" fillId="63" borderId="30" xfId="0" applyFont="1" applyFill="1" applyBorder="1" applyAlignment="1">
      <alignment horizontal="center"/>
    </xf>
    <xf numFmtId="0" fontId="46" fillId="63" borderId="26" xfId="0" applyFont="1" applyFill="1" applyBorder="1" applyAlignment="1">
      <alignment horizontal="center" wrapText="1"/>
    </xf>
    <xf numFmtId="165" fontId="46" fillId="63" borderId="26" xfId="0" applyNumberFormat="1" applyFont="1" applyFill="1" applyBorder="1" applyAlignment="1">
      <alignment horizontal="center"/>
    </xf>
    <xf numFmtId="3" fontId="0" fillId="63" borderId="25" xfId="0" applyNumberFormat="1" applyFont="1" applyFill="1" applyBorder="1" applyAlignment="1">
      <alignment horizontal="center"/>
    </xf>
    <xf numFmtId="3" fontId="0" fillId="63" borderId="27" xfId="0" applyNumberFormat="1" applyFont="1" applyFill="1" applyBorder="1" applyAlignment="1">
      <alignment horizontal="center"/>
    </xf>
    <xf numFmtId="1" fontId="0" fillId="63" borderId="0" xfId="0" applyNumberFormat="1" applyFont="1" applyFill="1" applyBorder="1"/>
    <xf numFmtId="0" fontId="0" fillId="63" borderId="0" xfId="0" applyFill="1" applyAlignment="1">
      <alignment horizontal="left"/>
    </xf>
    <xf numFmtId="0" fontId="0" fillId="63" borderId="0" xfId="0" applyFill="1" applyBorder="1"/>
    <xf numFmtId="0" fontId="0" fillId="63" borderId="20" xfId="0" applyFill="1" applyBorder="1"/>
    <xf numFmtId="0" fontId="0" fillId="63" borderId="20" xfId="0" applyFill="1" applyBorder="1" applyAlignment="1">
      <alignment horizontal="left"/>
    </xf>
    <xf numFmtId="0" fontId="18" fillId="63" borderId="24" xfId="0" applyFont="1" applyFill="1" applyBorder="1"/>
    <xf numFmtId="0" fontId="18" fillId="63" borderId="26" xfId="0" applyFont="1" applyFill="1" applyBorder="1"/>
    <xf numFmtId="0" fontId="46" fillId="56" borderId="29" xfId="0" applyFont="1" applyFill="1" applyBorder="1" applyAlignment="1">
      <alignment horizontal="center"/>
    </xf>
    <xf numFmtId="0" fontId="46" fillId="56" borderId="30" xfId="0" applyFont="1" applyFill="1" applyBorder="1" applyAlignment="1">
      <alignment horizontal="center"/>
    </xf>
    <xf numFmtId="164" fontId="46" fillId="56" borderId="24" xfId="0" applyNumberFormat="1" applyFont="1" applyFill="1" applyBorder="1" applyAlignment="1">
      <alignment horizontal="center"/>
    </xf>
    <xf numFmtId="164" fontId="46" fillId="56" borderId="25" xfId="0" applyNumberFormat="1" applyFont="1" applyFill="1" applyBorder="1" applyAlignment="1">
      <alignment horizontal="center"/>
    </xf>
    <xf numFmtId="0" fontId="46" fillId="56" borderId="24" xfId="0" applyFont="1" applyFill="1" applyBorder="1" applyAlignment="1">
      <alignment horizontal="center"/>
    </xf>
    <xf numFmtId="0" fontId="46" fillId="56" borderId="25" xfId="0" applyFont="1" applyFill="1" applyBorder="1" applyAlignment="1">
      <alignment horizontal="center"/>
    </xf>
    <xf numFmtId="164" fontId="46" fillId="56" borderId="26" xfId="0" applyNumberFormat="1" applyFont="1" applyFill="1" applyBorder="1" applyAlignment="1">
      <alignment horizontal="center"/>
    </xf>
    <xf numFmtId="164" fontId="46" fillId="56" borderId="27" xfId="0" applyNumberFormat="1" applyFont="1" applyFill="1" applyBorder="1" applyAlignment="1">
      <alignment horizontal="center"/>
    </xf>
    <xf numFmtId="164" fontId="46" fillId="56" borderId="29" xfId="0" applyNumberFormat="1" applyFont="1" applyFill="1" applyBorder="1" applyAlignment="1">
      <alignment horizontal="center" vertical="center"/>
    </xf>
    <xf numFmtId="164" fontId="46" fillId="56" borderId="30" xfId="0" applyNumberFormat="1" applyFont="1" applyFill="1" applyBorder="1" applyAlignment="1">
      <alignment horizontal="center" vertical="center"/>
    </xf>
    <xf numFmtId="0" fontId="0" fillId="55" borderId="0" xfId="0" applyFill="1"/>
    <xf numFmtId="0" fontId="0" fillId="55" borderId="24" xfId="0" applyFill="1" applyBorder="1" applyAlignment="1">
      <alignment horizontal="center"/>
    </xf>
    <xf numFmtId="0" fontId="0" fillId="55" borderId="0" xfId="0" applyFill="1" applyBorder="1" applyAlignment="1">
      <alignment horizontal="center"/>
    </xf>
    <xf numFmtId="0" fontId="0" fillId="55" borderId="25" xfId="0" applyFill="1" applyBorder="1" applyAlignment="1">
      <alignment horizontal="center"/>
    </xf>
    <xf numFmtId="164" fontId="0" fillId="55" borderId="24" xfId="0" applyNumberFormat="1" applyFill="1" applyBorder="1" applyAlignment="1">
      <alignment horizontal="center"/>
    </xf>
    <xf numFmtId="164" fontId="0" fillId="55" borderId="0" xfId="0" applyNumberFormat="1" applyFill="1" applyBorder="1" applyAlignment="1">
      <alignment horizontal="center"/>
    </xf>
    <xf numFmtId="164" fontId="0" fillId="55" borderId="25" xfId="0" applyNumberFormat="1" applyFill="1" applyBorder="1" applyAlignment="1">
      <alignment horizontal="center"/>
    </xf>
    <xf numFmtId="0" fontId="0" fillId="63" borderId="29" xfId="0" applyFill="1" applyBorder="1" applyAlignment="1">
      <alignment horizontal="center"/>
    </xf>
    <xf numFmtId="0" fontId="46" fillId="63" borderId="0" xfId="0" applyFont="1" applyFill="1" applyBorder="1"/>
    <xf numFmtId="164" fontId="46" fillId="63" borderId="0" xfId="0" applyNumberFormat="1" applyFont="1" applyFill="1" applyBorder="1"/>
    <xf numFmtId="164" fontId="0" fillId="63" borderId="0" xfId="0" applyNumberFormat="1" applyFill="1" applyBorder="1"/>
    <xf numFmtId="166" fontId="0" fillId="63" borderId="0" xfId="0" applyNumberFormat="1" applyFill="1"/>
    <xf numFmtId="0" fontId="0" fillId="64" borderId="22" xfId="0" applyFill="1" applyBorder="1"/>
    <xf numFmtId="0" fontId="0" fillId="64" borderId="29" xfId="0" applyFill="1" applyBorder="1"/>
    <xf numFmtId="0" fontId="0" fillId="64" borderId="29" xfId="0" applyFill="1" applyBorder="1" applyAlignment="1">
      <alignment horizontal="center"/>
    </xf>
    <xf numFmtId="0" fontId="0" fillId="64" borderId="31" xfId="0" applyFill="1" applyBorder="1" applyAlignment="1">
      <alignment horizontal="center"/>
    </xf>
    <xf numFmtId="0" fontId="0" fillId="64" borderId="30" xfId="0" applyFill="1" applyBorder="1" applyAlignment="1">
      <alignment horizontal="center"/>
    </xf>
    <xf numFmtId="0" fontId="0" fillId="64" borderId="14" xfId="0" applyFill="1" applyBorder="1"/>
    <xf numFmtId="0" fontId="46" fillId="64" borderId="24" xfId="0" applyFont="1" applyFill="1" applyBorder="1"/>
    <xf numFmtId="0" fontId="0" fillId="64" borderId="24" xfId="0" applyFill="1" applyBorder="1" applyAlignment="1">
      <alignment horizontal="center"/>
    </xf>
    <xf numFmtId="0" fontId="0" fillId="64" borderId="0" xfId="0" applyFill="1" applyBorder="1" applyAlignment="1">
      <alignment horizontal="center"/>
    </xf>
    <xf numFmtId="0" fontId="0" fillId="64" borderId="25" xfId="0" applyFill="1" applyBorder="1" applyAlignment="1">
      <alignment horizontal="center"/>
    </xf>
    <xf numFmtId="0" fontId="0" fillId="64" borderId="33" xfId="0" applyFill="1" applyBorder="1"/>
    <xf numFmtId="164" fontId="0" fillId="64" borderId="24" xfId="0" applyNumberFormat="1" applyFill="1" applyBorder="1" applyAlignment="1">
      <alignment horizontal="center"/>
    </xf>
    <xf numFmtId="164" fontId="0" fillId="64" borderId="0" xfId="0" applyNumberFormat="1" applyFill="1" applyBorder="1" applyAlignment="1">
      <alignment horizontal="center"/>
    </xf>
    <xf numFmtId="164" fontId="0" fillId="64" borderId="25" xfId="0" applyNumberFormat="1" applyFill="1" applyBorder="1" applyAlignment="1">
      <alignment horizontal="center"/>
    </xf>
    <xf numFmtId="0" fontId="0" fillId="64" borderId="24" xfId="0" applyFill="1" applyBorder="1"/>
    <xf numFmtId="164" fontId="0" fillId="64" borderId="24" xfId="0" applyNumberFormat="1" applyFont="1" applyFill="1" applyBorder="1" applyAlignment="1">
      <alignment horizontal="center"/>
    </xf>
    <xf numFmtId="164" fontId="0" fillId="64" borderId="0" xfId="0" applyNumberFormat="1" applyFont="1" applyFill="1" applyBorder="1" applyAlignment="1">
      <alignment horizontal="center"/>
    </xf>
    <xf numFmtId="164" fontId="0" fillId="64" borderId="25" xfId="0" applyNumberFormat="1" applyFont="1" applyFill="1" applyBorder="1" applyAlignment="1">
      <alignment horizontal="center"/>
    </xf>
    <xf numFmtId="0" fontId="0" fillId="64" borderId="26" xfId="0" applyFill="1" applyBorder="1"/>
    <xf numFmtId="164" fontId="0" fillId="64" borderId="26" xfId="0" applyNumberFormat="1" applyFill="1" applyBorder="1" applyAlignment="1">
      <alignment horizontal="center"/>
    </xf>
    <xf numFmtId="164" fontId="0" fillId="64" borderId="20" xfId="0" applyNumberFormat="1" applyFill="1" applyBorder="1" applyAlignment="1">
      <alignment horizontal="center"/>
    </xf>
    <xf numFmtId="164" fontId="0" fillId="64" borderId="27" xfId="0" applyNumberFormat="1" applyFill="1" applyBorder="1" applyAlignment="1">
      <alignment horizontal="center"/>
    </xf>
    <xf numFmtId="0" fontId="0" fillId="64" borderId="29" xfId="0" applyFill="1" applyBorder="1" applyAlignment="1">
      <alignment wrapText="1"/>
    </xf>
    <xf numFmtId="164" fontId="0" fillId="64" borderId="29" xfId="0" applyNumberFormat="1" applyFill="1" applyBorder="1" applyAlignment="1">
      <alignment horizontal="center" vertical="center"/>
    </xf>
    <xf numFmtId="164" fontId="0" fillId="64" borderId="31" xfId="0" applyNumberFormat="1" applyFill="1" applyBorder="1" applyAlignment="1">
      <alignment horizontal="center" vertical="center"/>
    </xf>
    <xf numFmtId="164" fontId="0" fillId="64" borderId="30" xfId="0" applyNumberFormat="1" applyFill="1" applyBorder="1" applyAlignment="1">
      <alignment horizontal="center" vertical="center"/>
    </xf>
    <xf numFmtId="0" fontId="59" fillId="63" borderId="0" xfId="0" applyFont="1" applyFill="1"/>
    <xf numFmtId="0" fontId="0" fillId="63" borderId="0" xfId="0" applyFill="1" applyAlignment="1"/>
    <xf numFmtId="0" fontId="47" fillId="63" borderId="0" xfId="0" applyFont="1" applyFill="1"/>
    <xf numFmtId="0" fontId="0" fillId="63" borderId="0" xfId="0" applyFill="1" applyAlignment="1">
      <alignment wrapText="1"/>
    </xf>
    <xf numFmtId="0" fontId="0" fillId="60" borderId="28" xfId="0" applyFont="1" applyFill="1" applyBorder="1" applyAlignment="1">
      <alignment horizontal="center" vertical="center" wrapText="1"/>
    </xf>
    <xf numFmtId="0" fontId="70" fillId="55" borderId="28" xfId="0" applyFont="1" applyFill="1" applyBorder="1" applyAlignment="1">
      <alignment horizontal="center" vertical="center"/>
    </xf>
    <xf numFmtId="0" fontId="70" fillId="50" borderId="28" xfId="0" applyFont="1" applyFill="1" applyBorder="1" applyAlignment="1">
      <alignment horizontal="center" vertical="center" wrapText="1"/>
    </xf>
    <xf numFmtId="0" fontId="70" fillId="53" borderId="28" xfId="0" applyFont="1" applyFill="1" applyBorder="1" applyAlignment="1">
      <alignment horizontal="center" vertical="center" wrapText="1"/>
    </xf>
    <xf numFmtId="0" fontId="71" fillId="59" borderId="28" xfId="0" applyFont="1" applyFill="1" applyBorder="1" applyAlignment="1">
      <alignment horizontal="center" vertical="center" wrapText="1"/>
    </xf>
    <xf numFmtId="0" fontId="70" fillId="59" borderId="28" xfId="0" applyFont="1" applyFill="1" applyBorder="1" applyAlignment="1">
      <alignment horizontal="center" vertical="center" wrapText="1"/>
    </xf>
    <xf numFmtId="0" fontId="18" fillId="63" borderId="0" xfId="0" applyFont="1" applyFill="1" applyBorder="1" applyAlignment="1">
      <alignment horizontal="center"/>
    </xf>
    <xf numFmtId="0" fontId="18" fillId="63" borderId="20" xfId="0" applyFont="1" applyFill="1" applyBorder="1" applyAlignment="1">
      <alignment horizontal="center"/>
    </xf>
    <xf numFmtId="0" fontId="0" fillId="63" borderId="21" xfId="0" applyFont="1" applyFill="1" applyBorder="1" applyAlignment="1">
      <alignment horizontal="left"/>
    </xf>
    <xf numFmtId="0" fontId="0" fillId="63" borderId="21" xfId="0" applyFont="1" applyFill="1" applyBorder="1" applyAlignment="1"/>
    <xf numFmtId="0" fontId="18" fillId="63" borderId="0" xfId="0" applyFont="1" applyFill="1" applyBorder="1" applyAlignment="1">
      <alignment horizontal="left"/>
    </xf>
    <xf numFmtId="2" fontId="0" fillId="63" borderId="0" xfId="0" applyNumberFormat="1" applyFont="1" applyFill="1" applyBorder="1" applyAlignment="1">
      <alignment horizontal="left"/>
    </xf>
    <xf numFmtId="0" fontId="18" fillId="63" borderId="0" xfId="0" applyFont="1" applyFill="1" applyBorder="1" applyAlignment="1">
      <alignment horizontal="center" wrapText="1"/>
    </xf>
    <xf numFmtId="0" fontId="60" fillId="63" borderId="0" xfId="103" applyNumberFormat="1" applyFont="1" applyFill="1" applyBorder="1" applyAlignment="1" applyProtection="1">
      <alignment horizontal="center"/>
    </xf>
    <xf numFmtId="0" fontId="18" fillId="63" borderId="22" xfId="0" applyFont="1" applyFill="1" applyBorder="1"/>
    <xf numFmtId="0" fontId="0" fillId="63" borderId="24" xfId="0" applyNumberFormat="1" applyFont="1" applyFill="1" applyBorder="1" applyAlignment="1" applyProtection="1">
      <alignment horizontal="center"/>
      <protection locked="0"/>
    </xf>
    <xf numFmtId="0" fontId="0" fillId="63" borderId="24" xfId="0" applyFont="1" applyFill="1" applyBorder="1" applyAlignment="1" applyProtection="1">
      <alignment horizontal="center"/>
      <protection locked="0"/>
    </xf>
    <xf numFmtId="0" fontId="18" fillId="63" borderId="24" xfId="0" applyFont="1" applyFill="1" applyBorder="1" applyAlignment="1" applyProtection="1">
      <alignment horizontal="center"/>
      <protection locked="0"/>
    </xf>
    <xf numFmtId="0" fontId="2" fillId="63" borderId="24" xfId="0" applyFont="1" applyFill="1" applyBorder="1" applyAlignment="1">
      <alignment horizontal="center" vertical="center" wrapText="1"/>
    </xf>
    <xf numFmtId="0" fontId="2" fillId="63" borderId="34" xfId="0" applyFont="1" applyFill="1" applyBorder="1" applyAlignment="1">
      <alignment horizontal="center" vertical="center" wrapText="1"/>
    </xf>
    <xf numFmtId="0" fontId="54" fillId="63" borderId="34" xfId="0" applyFont="1" applyFill="1" applyBorder="1" applyAlignment="1">
      <alignment horizontal="center" vertical="center" wrapText="1"/>
    </xf>
    <xf numFmtId="0" fontId="57" fillId="63" borderId="22" xfId="0" applyFont="1" applyFill="1" applyBorder="1"/>
    <xf numFmtId="0" fontId="3" fillId="63" borderId="24" xfId="0" applyNumberFormat="1" applyFont="1" applyFill="1" applyBorder="1" applyAlignment="1" applyProtection="1">
      <alignment horizontal="center"/>
      <protection locked="0"/>
    </xf>
    <xf numFmtId="0" fontId="3" fillId="63" borderId="24" xfId="0" applyFont="1" applyFill="1" applyBorder="1" applyAlignment="1" applyProtection="1">
      <alignment horizontal="center"/>
      <protection locked="0"/>
    </xf>
    <xf numFmtId="0" fontId="0" fillId="63" borderId="26" xfId="0" applyFont="1" applyFill="1" applyBorder="1" applyAlignment="1" applyProtection="1">
      <alignment horizontal="center"/>
      <protection locked="0"/>
    </xf>
    <xf numFmtId="0" fontId="18" fillId="63" borderId="24" xfId="0" applyFont="1" applyFill="1" applyBorder="1" applyAlignment="1">
      <alignment horizontal="center"/>
    </xf>
    <xf numFmtId="0" fontId="18" fillId="63" borderId="26" xfId="0" applyFont="1" applyFill="1" applyBorder="1" applyAlignment="1">
      <alignment horizontal="center"/>
    </xf>
    <xf numFmtId="0" fontId="0" fillId="63" borderId="0" xfId="0" applyFill="1" applyAlignment="1">
      <alignment horizontal="center" vertical="center" wrapText="1"/>
    </xf>
    <xf numFmtId="164" fontId="0" fillId="63" borderId="0" xfId="0" applyNumberFormat="1" applyFill="1" applyAlignment="1">
      <alignment horizontal="center"/>
    </xf>
    <xf numFmtId="0" fontId="46" fillId="52" borderId="20" xfId="0" applyFont="1" applyFill="1" applyBorder="1" applyAlignment="1">
      <alignment horizontal="center"/>
    </xf>
    <xf numFmtId="0" fontId="31" fillId="63" borderId="0" xfId="50" applyFill="1"/>
    <xf numFmtId="0" fontId="64" fillId="62" borderId="0" xfId="0" applyFont="1" applyFill="1" applyBorder="1" applyAlignment="1">
      <alignment horizontal="left"/>
    </xf>
    <xf numFmtId="3" fontId="0" fillId="0" borderId="25" xfId="0" applyNumberFormat="1" applyFont="1" applyBorder="1" applyAlignment="1">
      <alignment horizontal="center"/>
    </xf>
    <xf numFmtId="0" fontId="46" fillId="63" borderId="26" xfId="0" applyFont="1" applyFill="1" applyBorder="1" applyAlignment="1">
      <alignment horizontal="center" vertical="center" wrapText="1"/>
    </xf>
    <xf numFmtId="0" fontId="0" fillId="63" borderId="14" xfId="0" applyFont="1" applyFill="1" applyBorder="1" applyAlignment="1">
      <alignment horizontal="center"/>
    </xf>
    <xf numFmtId="164" fontId="46" fillId="63" borderId="20" xfId="0" applyNumberFormat="1" applyFont="1" applyFill="1" applyBorder="1" applyAlignment="1">
      <alignment horizontal="center"/>
    </xf>
    <xf numFmtId="0" fontId="46" fillId="63" borderId="26" xfId="0" applyFont="1" applyFill="1" applyBorder="1" applyAlignment="1">
      <alignment horizontal="center" vertical="center"/>
    </xf>
    <xf numFmtId="0" fontId="46" fillId="63" borderId="20" xfId="0" applyFont="1" applyFill="1" applyBorder="1" applyAlignment="1">
      <alignment horizontal="center" vertical="center"/>
    </xf>
    <xf numFmtId="164" fontId="46" fillId="63" borderId="20" xfId="0" applyNumberFormat="1" applyFont="1" applyFill="1" applyBorder="1" applyAlignment="1">
      <alignment horizontal="center" vertical="center"/>
    </xf>
    <xf numFmtId="1" fontId="18" fillId="63" borderId="0" xfId="0" applyNumberFormat="1" applyFont="1" applyFill="1" applyBorder="1" applyAlignment="1">
      <alignment horizontal="center"/>
    </xf>
    <xf numFmtId="165" fontId="18" fillId="63" borderId="0" xfId="0" applyNumberFormat="1" applyFont="1" applyFill="1" applyBorder="1" applyAlignment="1">
      <alignment horizontal="center"/>
    </xf>
    <xf numFmtId="164" fontId="0" fillId="63" borderId="0" xfId="0" applyNumberFormat="1" applyFont="1" applyFill="1" applyBorder="1"/>
    <xf numFmtId="0" fontId="18" fillId="63" borderId="24" xfId="0" applyFont="1" applyFill="1" applyBorder="1" applyAlignment="1">
      <alignment horizontal="right"/>
    </xf>
    <xf numFmtId="0" fontId="18" fillId="63" borderId="33" xfId="0" applyFont="1" applyFill="1" applyBorder="1" applyAlignment="1">
      <alignment horizontal="left"/>
    </xf>
    <xf numFmtId="164" fontId="18" fillId="63" borderId="25" xfId="0" applyNumberFormat="1" applyFont="1" applyFill="1" applyBorder="1" applyAlignment="1">
      <alignment horizontal="center"/>
    </xf>
    <xf numFmtId="0" fontId="0" fillId="63" borderId="24" xfId="0" applyFont="1" applyFill="1" applyBorder="1" applyAlignment="1">
      <alignment horizontal="right"/>
    </xf>
    <xf numFmtId="164" fontId="0" fillId="63" borderId="25" xfId="0" applyNumberFormat="1" applyFont="1" applyFill="1" applyBorder="1" applyAlignment="1">
      <alignment horizontal="center"/>
    </xf>
    <xf numFmtId="2" fontId="0" fillId="63" borderId="0" xfId="0" applyNumberFormat="1" applyFont="1" applyFill="1" applyBorder="1" applyAlignment="1">
      <alignment horizontal="center"/>
    </xf>
    <xf numFmtId="2" fontId="18" fillId="63" borderId="0" xfId="0" applyNumberFormat="1" applyFont="1" applyFill="1" applyBorder="1" applyAlignment="1">
      <alignment horizontal="center"/>
    </xf>
    <xf numFmtId="2" fontId="0" fillId="63" borderId="25" xfId="0" applyNumberFormat="1" applyFont="1" applyFill="1" applyBorder="1" applyAlignment="1">
      <alignment horizontal="center"/>
    </xf>
    <xf numFmtId="0" fontId="18" fillId="63" borderId="26" xfId="0" applyFont="1" applyFill="1" applyBorder="1" applyAlignment="1">
      <alignment horizontal="right"/>
    </xf>
    <xf numFmtId="0" fontId="18" fillId="63" borderId="20" xfId="0" applyFont="1" applyFill="1" applyBorder="1" applyAlignment="1">
      <alignment horizontal="left"/>
    </xf>
    <xf numFmtId="0" fontId="18" fillId="63" borderId="20" xfId="0" applyFont="1" applyFill="1" applyBorder="1"/>
    <xf numFmtId="0" fontId="18" fillId="63" borderId="32" xfId="0" applyFont="1" applyFill="1" applyBorder="1" applyAlignment="1">
      <alignment horizontal="left"/>
    </xf>
    <xf numFmtId="164" fontId="18" fillId="63" borderId="20" xfId="0" applyNumberFormat="1" applyFont="1" applyFill="1" applyBorder="1" applyAlignment="1">
      <alignment horizontal="center"/>
    </xf>
    <xf numFmtId="0" fontId="18" fillId="63" borderId="24" xfId="0" applyFont="1" applyFill="1" applyBorder="1" applyAlignment="1">
      <alignment horizontal="left"/>
    </xf>
    <xf numFmtId="0" fontId="2" fillId="63" borderId="24" xfId="0" applyFont="1" applyFill="1" applyBorder="1"/>
    <xf numFmtId="0" fontId="2" fillId="63" borderId="0" xfId="0" applyFont="1" applyFill="1" applyBorder="1"/>
    <xf numFmtId="0" fontId="2" fillId="63" borderId="33" xfId="0" applyFont="1" applyFill="1" applyBorder="1" applyAlignment="1">
      <alignment horizontal="left"/>
    </xf>
    <xf numFmtId="0" fontId="2" fillId="63" borderId="0" xfId="0" applyFont="1" applyFill="1" applyBorder="1" applyAlignment="1">
      <alignment horizontal="center"/>
    </xf>
    <xf numFmtId="165" fontId="54" fillId="63" borderId="0" xfId="0" applyNumberFormat="1" applyFont="1" applyFill="1" applyBorder="1" applyAlignment="1">
      <alignment horizontal="center"/>
    </xf>
    <xf numFmtId="165" fontId="54" fillId="63" borderId="25" xfId="0" applyNumberFormat="1" applyFont="1" applyFill="1" applyBorder="1" applyAlignment="1">
      <alignment horizontal="center"/>
    </xf>
    <xf numFmtId="0" fontId="0" fillId="63" borderId="32" xfId="0" applyFont="1" applyFill="1" applyBorder="1" applyAlignment="1">
      <alignment horizontal="left"/>
    </xf>
    <xf numFmtId="165" fontId="18" fillId="63" borderId="20" xfId="0" applyNumberFormat="1" applyFont="1" applyFill="1" applyBorder="1" applyAlignment="1">
      <alignment horizontal="center"/>
    </xf>
    <xf numFmtId="165" fontId="54" fillId="63" borderId="21" xfId="0" applyNumberFormat="1" applyFont="1" applyFill="1" applyBorder="1" applyAlignment="1">
      <alignment horizontal="center"/>
    </xf>
    <xf numFmtId="165" fontId="2" fillId="63" borderId="21" xfId="0" applyNumberFormat="1" applyFont="1" applyFill="1" applyBorder="1" applyAlignment="1">
      <alignment horizontal="center"/>
    </xf>
    <xf numFmtId="0" fontId="0" fillId="63" borderId="20" xfId="0" applyFont="1" applyFill="1" applyBorder="1" applyAlignment="1">
      <alignment horizontal="left"/>
    </xf>
    <xf numFmtId="1" fontId="0" fillId="63" borderId="25" xfId="0" applyNumberFormat="1" applyFont="1" applyFill="1" applyBorder="1" applyAlignment="1">
      <alignment horizontal="center"/>
    </xf>
    <xf numFmtId="0" fontId="0" fillId="63" borderId="32" xfId="0" applyFill="1" applyBorder="1" applyAlignment="1">
      <alignment horizontal="left"/>
    </xf>
    <xf numFmtId="164" fontId="0" fillId="63" borderId="0" xfId="0" applyNumberFormat="1" applyFill="1" applyBorder="1" applyAlignment="1">
      <alignment horizontal="center"/>
    </xf>
    <xf numFmtId="164" fontId="0" fillId="63" borderId="20" xfId="0" applyNumberFormat="1" applyFill="1" applyBorder="1" applyAlignment="1">
      <alignment horizontal="center"/>
    </xf>
    <xf numFmtId="171" fontId="0" fillId="63" borderId="0" xfId="0" applyNumberFormat="1" applyFill="1" applyBorder="1" applyAlignment="1">
      <alignment horizontal="center"/>
    </xf>
    <xf numFmtId="171" fontId="18" fillId="63" borderId="0" xfId="0" applyNumberFormat="1" applyFont="1" applyFill="1" applyBorder="1" applyAlignment="1">
      <alignment horizontal="center"/>
    </xf>
    <xf numFmtId="0" fontId="18" fillId="63" borderId="20" xfId="0" applyFont="1" applyFill="1" applyBorder="1" applyAlignment="1">
      <alignment horizontal="center"/>
    </xf>
    <xf numFmtId="0" fontId="0" fillId="63" borderId="20" xfId="0" applyFill="1" applyBorder="1" applyAlignment="1">
      <alignment horizontal="center"/>
    </xf>
    <xf numFmtId="0" fontId="18" fillId="63" borderId="29" xfId="0" applyFont="1" applyFill="1" applyBorder="1" applyAlignment="1">
      <alignment horizontal="right"/>
    </xf>
    <xf numFmtId="0" fontId="18" fillId="63" borderId="31" xfId="0" applyFont="1" applyFill="1" applyBorder="1" applyAlignment="1">
      <alignment horizontal="left"/>
    </xf>
    <xf numFmtId="164" fontId="18" fillId="63" borderId="31" xfId="0" applyNumberFormat="1" applyFont="1" applyFill="1" applyBorder="1" applyAlignment="1">
      <alignment horizontal="center"/>
    </xf>
    <xf numFmtId="164" fontId="18" fillId="63" borderId="30" xfId="0" applyNumberFormat="1" applyFont="1" applyFill="1" applyBorder="1" applyAlignment="1">
      <alignment horizontal="center"/>
    </xf>
    <xf numFmtId="0" fontId="18" fillId="63" borderId="21" xfId="0" applyFont="1" applyFill="1" applyBorder="1"/>
    <xf numFmtId="0" fontId="18" fillId="63" borderId="21" xfId="0" applyFont="1" applyFill="1" applyBorder="1" applyAlignment="1">
      <alignment horizontal="left"/>
    </xf>
    <xf numFmtId="0" fontId="0" fillId="63" borderId="31" xfId="0" applyFont="1" applyFill="1" applyBorder="1"/>
    <xf numFmtId="0" fontId="18" fillId="63" borderId="31" xfId="0" applyFont="1" applyFill="1" applyBorder="1" applyAlignment="1">
      <alignment horizontal="center"/>
    </xf>
    <xf numFmtId="0" fontId="0" fillId="63" borderId="28" xfId="0" applyFont="1" applyFill="1" applyBorder="1" applyAlignment="1">
      <alignment horizontal="left" wrapText="1"/>
    </xf>
    <xf numFmtId="0" fontId="0" fillId="63" borderId="27" xfId="0" applyFill="1" applyBorder="1" applyAlignment="1">
      <alignment horizontal="center"/>
    </xf>
    <xf numFmtId="165" fontId="2" fillId="63" borderId="23" xfId="0" applyNumberFormat="1" applyFont="1" applyFill="1" applyBorder="1" applyAlignment="1">
      <alignment horizontal="center"/>
    </xf>
    <xf numFmtId="0" fontId="0" fillId="63" borderId="22" xfId="0" applyFill="1" applyBorder="1"/>
    <xf numFmtId="0" fontId="0" fillId="63" borderId="21" xfId="0" applyFill="1" applyBorder="1"/>
    <xf numFmtId="0" fontId="0" fillId="63" borderId="23" xfId="0" applyFill="1" applyBorder="1"/>
    <xf numFmtId="0" fontId="0" fillId="63" borderId="24" xfId="0" applyFill="1" applyBorder="1"/>
    <xf numFmtId="9" fontId="0" fillId="63" borderId="0" xfId="101" applyFont="1" applyFill="1" applyBorder="1"/>
    <xf numFmtId="9" fontId="0" fillId="63" borderId="25" xfId="101" applyFont="1" applyFill="1" applyBorder="1"/>
    <xf numFmtId="0" fontId="0" fillId="63" borderId="26" xfId="0" applyFill="1" applyBorder="1"/>
    <xf numFmtId="9" fontId="0" fillId="63" borderId="20" xfId="101" applyFont="1" applyFill="1" applyBorder="1"/>
    <xf numFmtId="9" fontId="0" fillId="63" borderId="27" xfId="101" applyFont="1" applyFill="1" applyBorder="1"/>
    <xf numFmtId="0" fontId="0" fillId="63" borderId="20" xfId="0" applyFont="1" applyFill="1" applyBorder="1" applyAlignment="1">
      <alignment horizontal="right"/>
    </xf>
    <xf numFmtId="164" fontId="0" fillId="63" borderId="20" xfId="0" applyNumberFormat="1" applyFont="1" applyFill="1" applyBorder="1" applyAlignment="1">
      <alignment horizontal="center"/>
    </xf>
    <xf numFmtId="164" fontId="0" fillId="63" borderId="27" xfId="0" applyNumberFormat="1" applyFont="1" applyFill="1" applyBorder="1" applyAlignment="1">
      <alignment horizontal="center"/>
    </xf>
    <xf numFmtId="0" fontId="0" fillId="63" borderId="26" xfId="0" applyFont="1" applyFill="1" applyBorder="1" applyAlignment="1"/>
    <xf numFmtId="0" fontId="18" fillId="63" borderId="22" xfId="0" applyFont="1" applyFill="1" applyBorder="1" applyAlignment="1">
      <alignment horizontal="right"/>
    </xf>
    <xf numFmtId="164" fontId="18" fillId="63" borderId="21" xfId="0" applyNumberFormat="1" applyFont="1" applyFill="1" applyBorder="1" applyAlignment="1">
      <alignment horizontal="center"/>
    </xf>
    <xf numFmtId="164" fontId="18" fillId="63" borderId="23" xfId="0" applyNumberFormat="1" applyFont="1" applyFill="1" applyBorder="1" applyAlignment="1">
      <alignment horizontal="center"/>
    </xf>
    <xf numFmtId="0" fontId="18" fillId="63" borderId="23" xfId="0" applyFont="1" applyFill="1" applyBorder="1"/>
    <xf numFmtId="0" fontId="0" fillId="63" borderId="29" xfId="0" applyFill="1" applyBorder="1"/>
    <xf numFmtId="164" fontId="0" fillId="63" borderId="21" xfId="0" applyNumberFormat="1" applyFont="1" applyFill="1" applyBorder="1" applyAlignment="1">
      <alignment horizontal="center"/>
    </xf>
    <xf numFmtId="0" fontId="0" fillId="63" borderId="0" xfId="0" applyFill="1" applyBorder="1" applyAlignment="1">
      <alignment horizontal="left"/>
    </xf>
    <xf numFmtId="0" fontId="0" fillId="63" borderId="0" xfId="0" applyFill="1" applyBorder="1" applyAlignment="1">
      <alignment horizontal="center"/>
    </xf>
    <xf numFmtId="9" fontId="18" fillId="63" borderId="0" xfId="101" applyFont="1" applyFill="1" applyBorder="1"/>
    <xf numFmtId="9" fontId="18" fillId="63" borderId="20" xfId="101" applyFont="1" applyFill="1" applyBorder="1"/>
    <xf numFmtId="0" fontId="0" fillId="56" borderId="33" xfId="0" applyFont="1" applyFill="1" applyBorder="1" applyAlignment="1">
      <alignment horizontal="left"/>
    </xf>
    <xf numFmtId="164" fontId="18" fillId="63" borderId="29" xfId="0" applyNumberFormat="1" applyFont="1" applyFill="1" applyBorder="1" applyAlignment="1">
      <alignment horizontal="center"/>
    </xf>
    <xf numFmtId="9" fontId="0" fillId="63" borderId="0" xfId="0" applyNumberFormat="1" applyFill="1"/>
    <xf numFmtId="165" fontId="73" fillId="63" borderId="0" xfId="50" applyNumberFormat="1" applyFont="1" applyFill="1" applyBorder="1" applyAlignment="1">
      <alignment horizontal="center"/>
    </xf>
    <xf numFmtId="0" fontId="73" fillId="63" borderId="20" xfId="50" applyFont="1" applyFill="1" applyBorder="1" applyAlignment="1">
      <alignment horizontal="center"/>
    </xf>
    <xf numFmtId="0" fontId="0" fillId="56" borderId="32" xfId="0" applyFont="1" applyFill="1" applyBorder="1" applyAlignment="1">
      <alignment horizontal="left"/>
    </xf>
    <xf numFmtId="0" fontId="2" fillId="56" borderId="24" xfId="0" applyFont="1" applyFill="1" applyBorder="1"/>
    <xf numFmtId="0" fontId="2" fillId="56" borderId="0" xfId="0" applyFont="1" applyFill="1" applyBorder="1"/>
    <xf numFmtId="0" fontId="0" fillId="65" borderId="0" xfId="0" applyFill="1"/>
    <xf numFmtId="0" fontId="61" fillId="53" borderId="24" xfId="103" applyFont="1" applyFill="1" applyBorder="1" applyAlignment="1" applyProtection="1">
      <alignment horizontal="center"/>
    </xf>
    <xf numFmtId="0" fontId="61" fillId="65" borderId="24" xfId="103" applyFont="1" applyFill="1" applyBorder="1" applyAlignment="1" applyProtection="1">
      <alignment horizontal="center"/>
    </xf>
    <xf numFmtId="0" fontId="61" fillId="65" borderId="26" xfId="103" applyFont="1" applyFill="1" applyBorder="1" applyAlignment="1" applyProtection="1">
      <alignment horizontal="center"/>
    </xf>
    <xf numFmtId="0" fontId="0" fillId="66" borderId="29" xfId="0" applyFill="1" applyBorder="1" applyAlignment="1">
      <alignment horizontal="center"/>
    </xf>
    <xf numFmtId="0" fontId="50" fillId="66" borderId="28" xfId="103" applyFont="1" applyFill="1" applyBorder="1" applyAlignment="1" applyProtection="1">
      <alignment wrapText="1"/>
    </xf>
    <xf numFmtId="0" fontId="60" fillId="53" borderId="33" xfId="103" applyFont="1" applyFill="1" applyBorder="1" applyAlignment="1" applyProtection="1">
      <alignment horizontal="center"/>
    </xf>
    <xf numFmtId="164" fontId="3" fillId="65" borderId="33" xfId="0" applyNumberFormat="1" applyFont="1" applyFill="1" applyBorder="1" applyAlignment="1">
      <alignment horizontal="center" vertical="center"/>
    </xf>
    <xf numFmtId="164" fontId="3" fillId="65" borderId="32" xfId="0" applyNumberFormat="1" applyFont="1" applyFill="1" applyBorder="1" applyAlignment="1">
      <alignment horizontal="center" vertical="center"/>
    </xf>
    <xf numFmtId="0" fontId="0" fillId="67" borderId="0" xfId="0" applyFill="1"/>
    <xf numFmtId="0" fontId="46" fillId="62" borderId="33" xfId="0" applyFont="1" applyFill="1" applyBorder="1"/>
    <xf numFmtId="0" fontId="0" fillId="62" borderId="24" xfId="0" applyFill="1" applyBorder="1"/>
    <xf numFmtId="0" fontId="0" fillId="67" borderId="24" xfId="0" applyFill="1" applyBorder="1"/>
    <xf numFmtId="0" fontId="46" fillId="67" borderId="33" xfId="0" applyFont="1" applyFill="1" applyBorder="1"/>
    <xf numFmtId="0" fontId="46" fillId="60" borderId="33" xfId="0" applyFont="1" applyFill="1" applyBorder="1"/>
    <xf numFmtId="0" fontId="0" fillId="0" borderId="22" xfId="0" applyBorder="1"/>
    <xf numFmtId="0" fontId="54" fillId="0" borderId="21" xfId="57" applyNumberFormat="1" applyFont="1" applyFill="1" applyBorder="1" applyAlignment="1">
      <alignment horizontal="center"/>
    </xf>
    <xf numFmtId="0" fontId="54" fillId="0" borderId="21" xfId="100" applyFont="1" applyFill="1" applyBorder="1" applyAlignment="1">
      <alignment horizontal="center"/>
    </xf>
    <xf numFmtId="0" fontId="54" fillId="0" borderId="23" xfId="100" applyFont="1" applyFill="1" applyBorder="1" applyAlignment="1">
      <alignment horizontal="center"/>
    </xf>
    <xf numFmtId="0" fontId="0" fillId="60" borderId="24" xfId="0" applyFill="1" applyBorder="1"/>
    <xf numFmtId="1" fontId="0" fillId="62" borderId="25" xfId="0" applyNumberFormat="1" applyFont="1" applyFill="1" applyBorder="1"/>
    <xf numFmtId="0" fontId="0" fillId="62" borderId="24" xfId="0" applyFont="1" applyFill="1" applyBorder="1"/>
    <xf numFmtId="1" fontId="2" fillId="62" borderId="25" xfId="100" applyNumberFormat="1" applyFont="1" applyFill="1" applyBorder="1"/>
    <xf numFmtId="164" fontId="0" fillId="60" borderId="25" xfId="0" applyNumberFormat="1" applyFont="1" applyFill="1" applyBorder="1" applyAlignment="1">
      <alignment horizontal="center"/>
    </xf>
    <xf numFmtId="0" fontId="54" fillId="0" borderId="21" xfId="100" applyFont="1" applyFill="1" applyBorder="1"/>
    <xf numFmtId="0" fontId="54" fillId="0" borderId="23" xfId="100" applyFont="1" applyFill="1" applyBorder="1"/>
    <xf numFmtId="171" fontId="0" fillId="63" borderId="0" xfId="0" applyNumberFormat="1" applyFill="1"/>
    <xf numFmtId="10" fontId="0" fillId="63" borderId="0" xfId="101" applyNumberFormat="1" applyFont="1" applyFill="1"/>
    <xf numFmtId="165" fontId="18" fillId="63" borderId="0" xfId="101" applyNumberFormat="1" applyFont="1" applyFill="1"/>
    <xf numFmtId="165" fontId="0" fillId="63" borderId="20" xfId="101" applyNumberFormat="1" applyFont="1" applyFill="1" applyBorder="1"/>
    <xf numFmtId="10" fontId="18" fillId="63" borderId="0" xfId="101" applyNumberFormat="1" applyFont="1" applyFill="1" applyBorder="1"/>
    <xf numFmtId="0" fontId="74" fillId="63" borderId="0" xfId="0" applyFont="1" applyFill="1"/>
    <xf numFmtId="0" fontId="0" fillId="68" borderId="24" xfId="0" applyFill="1" applyBorder="1"/>
    <xf numFmtId="0" fontId="0" fillId="68" borderId="0" xfId="0" applyFill="1"/>
    <xf numFmtId="165" fontId="2" fillId="67" borderId="0" xfId="101" applyNumberFormat="1" applyFont="1" applyFill="1" applyBorder="1" applyAlignment="1"/>
    <xf numFmtId="165" fontId="54" fillId="67" borderId="0" xfId="101" applyNumberFormat="1" applyFont="1" applyFill="1" applyBorder="1" applyAlignment="1"/>
    <xf numFmtId="165" fontId="2" fillId="67" borderId="25" xfId="101" applyNumberFormat="1" applyFont="1" applyFill="1" applyBorder="1" applyAlignment="1"/>
    <xf numFmtId="0" fontId="0" fillId="67" borderId="24" xfId="0" applyFont="1" applyFill="1" applyBorder="1"/>
    <xf numFmtId="165" fontId="3" fillId="67" borderId="0" xfId="101" applyNumberFormat="1" applyFont="1" applyFill="1" applyBorder="1"/>
    <xf numFmtId="165" fontId="3" fillId="67" borderId="25" xfId="101" applyNumberFormat="1" applyFont="1" applyFill="1" applyBorder="1"/>
    <xf numFmtId="2" fontId="0" fillId="67" borderId="0" xfId="0" applyNumberFormat="1" applyFont="1" applyFill="1" applyBorder="1"/>
    <xf numFmtId="2" fontId="18" fillId="67" borderId="0" xfId="0" applyNumberFormat="1" applyFont="1" applyFill="1" applyBorder="1"/>
    <xf numFmtId="2" fontId="0" fillId="67" borderId="25" xfId="0" applyNumberFormat="1" applyFont="1" applyFill="1" applyBorder="1"/>
    <xf numFmtId="165" fontId="0" fillId="67" borderId="0" xfId="0" applyNumberFormat="1" applyFont="1" applyFill="1" applyBorder="1"/>
    <xf numFmtId="165" fontId="18" fillId="67" borderId="0" xfId="0" applyNumberFormat="1" applyFont="1" applyFill="1" applyBorder="1"/>
    <xf numFmtId="165" fontId="0" fillId="67" borderId="25" xfId="0" applyNumberFormat="1" applyFont="1" applyFill="1" applyBorder="1"/>
    <xf numFmtId="0" fontId="0" fillId="67" borderId="22" xfId="0" applyFill="1" applyBorder="1"/>
    <xf numFmtId="1" fontId="2" fillId="67" borderId="21" xfId="0" applyNumberFormat="1" applyFont="1" applyFill="1" applyBorder="1" applyAlignment="1">
      <alignment horizontal="right" vertical="center"/>
    </xf>
    <xf numFmtId="1" fontId="54" fillId="67" borderId="21" xfId="57" applyNumberFormat="1" applyFont="1" applyFill="1" applyBorder="1"/>
    <xf numFmtId="1" fontId="2" fillId="67" borderId="21" xfId="0" applyNumberFormat="1" applyFont="1" applyFill="1" applyBorder="1"/>
    <xf numFmtId="1" fontId="2" fillId="67" borderId="23" xfId="0" applyNumberFormat="1" applyFont="1" applyFill="1" applyBorder="1"/>
    <xf numFmtId="0" fontId="0" fillId="67" borderId="26" xfId="0" applyFill="1" applyBorder="1"/>
    <xf numFmtId="0" fontId="0" fillId="67" borderId="20" xfId="0" applyFill="1" applyBorder="1"/>
    <xf numFmtId="165" fontId="2" fillId="67" borderId="20" xfId="101" applyNumberFormat="1" applyFont="1" applyFill="1" applyBorder="1" applyAlignment="1"/>
    <xf numFmtId="165" fontId="2" fillId="67" borderId="27" xfId="101" applyNumberFormat="1" applyFont="1" applyFill="1" applyBorder="1" applyAlignment="1"/>
    <xf numFmtId="0" fontId="0" fillId="67" borderId="22" xfId="0" applyFont="1" applyFill="1" applyBorder="1"/>
    <xf numFmtId="1" fontId="66" fillId="67" borderId="21" xfId="145" applyNumberFormat="1" applyFont="1" applyFill="1" applyBorder="1"/>
    <xf numFmtId="1" fontId="66" fillId="67" borderId="23" xfId="145" applyNumberFormat="1" applyFont="1" applyFill="1" applyBorder="1"/>
    <xf numFmtId="0" fontId="0" fillId="67" borderId="26" xfId="0" applyFont="1" applyFill="1" applyBorder="1"/>
    <xf numFmtId="165" fontId="3" fillId="67" borderId="20" xfId="101" applyNumberFormat="1" applyFont="1" applyFill="1" applyBorder="1"/>
    <xf numFmtId="165" fontId="3" fillId="67" borderId="27" xfId="101" applyNumberFormat="1" applyFont="1" applyFill="1" applyBorder="1"/>
    <xf numFmtId="0" fontId="0" fillId="60" borderId="22" xfId="0" applyFill="1" applyBorder="1"/>
    <xf numFmtId="1" fontId="2" fillId="60" borderId="21" xfId="0" applyNumberFormat="1" applyFont="1" applyFill="1" applyBorder="1" applyAlignment="1">
      <alignment horizontal="right" vertical="center"/>
    </xf>
    <xf numFmtId="1" fontId="54" fillId="60" borderId="21" xfId="57" applyNumberFormat="1" applyFont="1" applyFill="1" applyBorder="1"/>
    <xf numFmtId="1" fontId="2" fillId="60" borderId="21" xfId="0" applyNumberFormat="1" applyFont="1" applyFill="1" applyBorder="1"/>
    <xf numFmtId="1" fontId="2" fillId="60" borderId="23" xfId="0" applyNumberFormat="1" applyFont="1" applyFill="1" applyBorder="1"/>
    <xf numFmtId="165" fontId="0" fillId="67" borderId="20" xfId="101" applyNumberFormat="1" applyFont="1" applyFill="1" applyBorder="1"/>
    <xf numFmtId="165" fontId="0" fillId="67" borderId="27" xfId="101" applyNumberFormat="1" applyFont="1" applyFill="1" applyBorder="1"/>
    <xf numFmtId="1" fontId="0" fillId="67" borderId="0" xfId="0" applyNumberFormat="1" applyFill="1" applyBorder="1"/>
    <xf numFmtId="1" fontId="0" fillId="67" borderId="25" xfId="0" applyNumberFormat="1" applyFill="1" applyBorder="1"/>
    <xf numFmtId="1" fontId="0" fillId="67" borderId="0" xfId="0" applyNumberFormat="1" applyFont="1" applyFill="1" applyBorder="1"/>
    <xf numFmtId="1" fontId="0" fillId="67" borderId="25" xfId="0" applyNumberFormat="1" applyFont="1" applyFill="1" applyBorder="1"/>
    <xf numFmtId="165" fontId="18" fillId="67" borderId="20" xfId="101" applyNumberFormat="1" applyFont="1" applyFill="1" applyBorder="1"/>
    <xf numFmtId="165" fontId="54" fillId="67" borderId="20" xfId="101" applyNumberFormat="1" applyFont="1" applyFill="1" applyBorder="1" applyAlignment="1"/>
    <xf numFmtId="1" fontId="18" fillId="67" borderId="0" xfId="0" applyNumberFormat="1" applyFont="1" applyFill="1" applyBorder="1"/>
    <xf numFmtId="1" fontId="69" fillId="67" borderId="21" xfId="145" applyNumberFormat="1" applyFont="1" applyFill="1" applyBorder="1"/>
    <xf numFmtId="165" fontId="18" fillId="67" borderId="0" xfId="101" applyNumberFormat="1" applyFont="1" applyFill="1" applyBorder="1"/>
    <xf numFmtId="0" fontId="0" fillId="0" borderId="14" xfId="0" applyBorder="1"/>
    <xf numFmtId="0" fontId="46" fillId="67" borderId="14" xfId="0" applyFont="1" applyFill="1" applyBorder="1"/>
    <xf numFmtId="0" fontId="46" fillId="68" borderId="33" xfId="0" applyFont="1" applyFill="1" applyBorder="1"/>
    <xf numFmtId="0" fontId="47" fillId="68" borderId="33" xfId="0" applyFont="1" applyFill="1" applyBorder="1"/>
    <xf numFmtId="0" fontId="46" fillId="0" borderId="14" xfId="0" applyFont="1" applyBorder="1"/>
    <xf numFmtId="0" fontId="46" fillId="67" borderId="32" xfId="0" applyFont="1" applyFill="1" applyBorder="1"/>
    <xf numFmtId="0" fontId="46" fillId="60" borderId="14" xfId="0" applyFont="1" applyFill="1" applyBorder="1"/>
    <xf numFmtId="2" fontId="18" fillId="62" borderId="0" xfId="0" applyNumberFormat="1" applyFont="1" applyFill="1" applyBorder="1"/>
    <xf numFmtId="2" fontId="0" fillId="62" borderId="28" xfId="0" applyNumberFormat="1" applyFont="1" applyFill="1" applyBorder="1" applyAlignment="1">
      <alignment horizontal="center" vertical="center"/>
    </xf>
    <xf numFmtId="0" fontId="59" fillId="63" borderId="0" xfId="50" applyFont="1" applyFill="1"/>
    <xf numFmtId="0" fontId="0" fillId="63" borderId="24" xfId="0" applyFont="1" applyFill="1" applyBorder="1" applyAlignment="1">
      <alignment horizontal="left"/>
    </xf>
    <xf numFmtId="0" fontId="73" fillId="63" borderId="0" xfId="50" applyFont="1" applyFill="1" applyBorder="1" applyAlignment="1">
      <alignment horizontal="center"/>
    </xf>
    <xf numFmtId="0" fontId="18" fillId="63" borderId="0" xfId="0" applyFont="1" applyFill="1" applyAlignment="1">
      <alignment wrapText="1"/>
    </xf>
    <xf numFmtId="0" fontId="54" fillId="63" borderId="0" xfId="57" applyNumberFormat="1" applyFont="1" applyFill="1" applyBorder="1" applyAlignment="1">
      <alignment horizontal="center"/>
    </xf>
    <xf numFmtId="0" fontId="54" fillId="63" borderId="0" xfId="100" applyFont="1" applyFill="1" applyBorder="1" applyAlignment="1">
      <alignment horizontal="center"/>
    </xf>
    <xf numFmtId="0" fontId="54" fillId="63" borderId="0" xfId="57" applyNumberFormat="1" applyFont="1" applyFill="1" applyBorder="1" applyAlignment="1"/>
    <xf numFmtId="0" fontId="54" fillId="63" borderId="0" xfId="100" applyFont="1" applyFill="1" applyBorder="1"/>
    <xf numFmtId="1" fontId="66" fillId="63" borderId="0" xfId="145" applyNumberFormat="1" applyFont="1" applyFill="1" applyBorder="1"/>
    <xf numFmtId="165" fontId="18" fillId="63" borderId="0" xfId="101" applyNumberFormat="1" applyFont="1" applyFill="1" applyBorder="1"/>
    <xf numFmtId="2" fontId="18" fillId="63" borderId="0" xfId="101" applyNumberFormat="1" applyFont="1" applyFill="1" applyBorder="1"/>
    <xf numFmtId="2" fontId="0" fillId="63" borderId="0" xfId="101" applyNumberFormat="1" applyFont="1" applyFill="1" applyBorder="1"/>
    <xf numFmtId="0" fontId="22" fillId="63" borderId="0" xfId="100" applyFill="1"/>
    <xf numFmtId="1" fontId="2" fillId="63" borderId="0" xfId="0" applyNumberFormat="1" applyFont="1" applyFill="1"/>
    <xf numFmtId="165" fontId="2" fillId="63" borderId="0" xfId="101" applyNumberFormat="1" applyFont="1" applyFill="1" applyBorder="1" applyAlignment="1"/>
    <xf numFmtId="0" fontId="2" fillId="63" borderId="0" xfId="57" applyNumberFormat="1" applyFont="1" applyFill="1" applyBorder="1" applyAlignment="1"/>
    <xf numFmtId="1" fontId="22" fillId="63" borderId="0" xfId="53" applyNumberFormat="1" applyFill="1" applyAlignment="1">
      <alignment horizontal="center"/>
    </xf>
    <xf numFmtId="1" fontId="69" fillId="63" borderId="0" xfId="53" applyNumberFormat="1" applyFont="1" applyFill="1" applyAlignment="1">
      <alignment horizontal="center"/>
    </xf>
    <xf numFmtId="1" fontId="22" fillId="63" borderId="0" xfId="53" applyNumberFormat="1" applyFill="1" applyBorder="1" applyAlignment="1">
      <alignment horizontal="center"/>
    </xf>
    <xf numFmtId="171" fontId="18" fillId="63" borderId="0" xfId="0" applyNumberFormat="1" applyFont="1" applyFill="1"/>
    <xf numFmtId="0" fontId="15" fillId="63" borderId="21" xfId="0" applyFont="1" applyFill="1" applyBorder="1"/>
    <xf numFmtId="0" fontId="76" fillId="63" borderId="21" xfId="0" applyFont="1" applyFill="1" applyBorder="1"/>
    <xf numFmtId="173" fontId="0" fillId="63" borderId="0" xfId="0" applyNumberFormat="1" applyFill="1"/>
    <xf numFmtId="0" fontId="18" fillId="63" borderId="0" xfId="0" applyFont="1" applyFill="1" applyBorder="1" applyAlignment="1">
      <alignment horizontal="center" vertical="center" wrapText="1"/>
    </xf>
    <xf numFmtId="0" fontId="47" fillId="63" borderId="20" xfId="0" applyFont="1" applyFill="1" applyBorder="1" applyAlignment="1">
      <alignment horizontal="center"/>
    </xf>
    <xf numFmtId="2" fontId="0" fillId="63" borderId="0" xfId="0" applyNumberFormat="1" applyFill="1" applyBorder="1" applyAlignment="1">
      <alignment horizontal="center"/>
    </xf>
    <xf numFmtId="2" fontId="0" fillId="63" borderId="20" xfId="0" applyNumberFormat="1" applyFill="1" applyBorder="1" applyAlignment="1">
      <alignment horizontal="center"/>
    </xf>
    <xf numFmtId="164" fontId="3" fillId="63" borderId="0" xfId="146" applyNumberFormat="1" applyFont="1" applyFill="1" applyBorder="1" applyAlignment="1">
      <alignment horizontal="center"/>
    </xf>
    <xf numFmtId="2" fontId="0" fillId="63" borderId="0" xfId="0" applyNumberFormat="1" applyFill="1" applyBorder="1"/>
    <xf numFmtId="164" fontId="2" fillId="63" borderId="0" xfId="100" applyNumberFormat="1" applyFont="1" applyFill="1" applyAlignment="1">
      <alignment horizontal="center"/>
    </xf>
    <xf numFmtId="0" fontId="2" fillId="63" borderId="0" xfId="100" applyFont="1" applyFill="1"/>
    <xf numFmtId="165" fontId="0" fillId="63" borderId="0" xfId="0" applyNumberFormat="1" applyFill="1" applyBorder="1" applyAlignment="1">
      <alignment horizontal="center"/>
    </xf>
    <xf numFmtId="0" fontId="48" fillId="63" borderId="22" xfId="0" applyFont="1" applyFill="1" applyBorder="1"/>
    <xf numFmtId="0" fontId="18" fillId="63" borderId="24" xfId="0" applyFont="1" applyFill="1" applyBorder="1" applyAlignment="1">
      <alignment horizontal="center" vertical="center" wrapText="1"/>
    </xf>
    <xf numFmtId="0" fontId="0" fillId="63" borderId="24" xfId="0" applyFill="1" applyBorder="1" applyAlignment="1">
      <alignment horizontal="center"/>
    </xf>
    <xf numFmtId="0" fontId="0" fillId="63" borderId="26" xfId="0" applyFill="1" applyBorder="1" applyAlignment="1">
      <alignment horizontal="center"/>
    </xf>
    <xf numFmtId="165" fontId="0" fillId="63" borderId="20" xfId="0" applyNumberFormat="1" applyFill="1" applyBorder="1" applyAlignment="1">
      <alignment horizontal="center"/>
    </xf>
    <xf numFmtId="9" fontId="0" fillId="63" borderId="25" xfId="0" applyNumberFormat="1" applyFont="1" applyFill="1" applyBorder="1" applyAlignment="1">
      <alignment horizontal="center"/>
    </xf>
    <xf numFmtId="9" fontId="0" fillId="63" borderId="27" xfId="0" applyNumberFormat="1" applyFont="1" applyFill="1" applyBorder="1" applyAlignment="1">
      <alignment horizontal="center"/>
    </xf>
    <xf numFmtId="164" fontId="0" fillId="63" borderId="0" xfId="0" applyNumberFormat="1" applyFont="1" applyFill="1" applyAlignment="1">
      <alignment horizontal="center" vertical="center"/>
    </xf>
    <xf numFmtId="164" fontId="2" fillId="63" borderId="0" xfId="0" applyNumberFormat="1" applyFont="1" applyFill="1" applyAlignment="1">
      <alignment horizontal="center" vertical="center"/>
    </xf>
    <xf numFmtId="164" fontId="2" fillId="63" borderId="20" xfId="0" applyNumberFormat="1" applyFont="1" applyFill="1" applyBorder="1" applyAlignment="1">
      <alignment horizontal="center" vertical="center"/>
    </xf>
    <xf numFmtId="166" fontId="2" fillId="63" borderId="0" xfId="0" applyNumberFormat="1" applyFont="1" applyFill="1" applyAlignment="1">
      <alignment horizontal="center" vertical="center"/>
    </xf>
    <xf numFmtId="166" fontId="54" fillId="63" borderId="0" xfId="0" applyNumberFormat="1" applyFont="1" applyFill="1" applyAlignment="1">
      <alignment horizontal="center" vertical="center"/>
    </xf>
    <xf numFmtId="0" fontId="75" fillId="52" borderId="29" xfId="0" applyFont="1" applyFill="1" applyBorder="1"/>
    <xf numFmtId="2" fontId="76" fillId="52" borderId="28" xfId="0" applyNumberFormat="1" applyFont="1" applyFill="1" applyBorder="1"/>
    <xf numFmtId="0" fontId="15" fillId="52" borderId="31" xfId="0" applyFont="1" applyFill="1" applyBorder="1"/>
    <xf numFmtId="165" fontId="15" fillId="52" borderId="31" xfId="101" applyNumberFormat="1" applyFont="1" applyFill="1" applyBorder="1"/>
    <xf numFmtId="165" fontId="19" fillId="52" borderId="31" xfId="101" applyNumberFormat="1" applyFont="1" applyFill="1" applyBorder="1"/>
    <xf numFmtId="165" fontId="19" fillId="52" borderId="30" xfId="101" applyNumberFormat="1" applyFont="1" applyFill="1" applyBorder="1"/>
    <xf numFmtId="0" fontId="76" fillId="52" borderId="0" xfId="0" applyFont="1" applyFill="1"/>
    <xf numFmtId="0" fontId="15" fillId="52" borderId="26" xfId="0" applyFont="1" applyFill="1" applyBorder="1"/>
    <xf numFmtId="165" fontId="18" fillId="52" borderId="0" xfId="101" applyNumberFormat="1" applyFont="1" applyFill="1" applyBorder="1"/>
    <xf numFmtId="0" fontId="76" fillId="52" borderId="32" xfId="0" applyFont="1" applyFill="1" applyBorder="1"/>
    <xf numFmtId="0" fontId="19" fillId="52" borderId="29" xfId="0" applyFont="1" applyFill="1" applyBorder="1"/>
    <xf numFmtId="0" fontId="77" fillId="52" borderId="28" xfId="0" applyFont="1" applyFill="1" applyBorder="1"/>
    <xf numFmtId="1" fontId="54" fillId="67" borderId="21" xfId="100" applyNumberFormat="1" applyFont="1" applyFill="1" applyBorder="1" applyAlignment="1">
      <alignment horizontal="center"/>
    </xf>
    <xf numFmtId="1" fontId="18" fillId="62" borderId="0" xfId="0" applyNumberFormat="1" applyFont="1" applyFill="1" applyBorder="1" applyAlignment="1">
      <alignment horizontal="center"/>
    </xf>
    <xf numFmtId="165" fontId="54" fillId="68" borderId="0" xfId="101" applyNumberFormat="1" applyFont="1" applyFill="1" applyBorder="1" applyAlignment="1">
      <alignment horizontal="center"/>
    </xf>
    <xf numFmtId="165" fontId="18" fillId="68" borderId="0" xfId="101" applyNumberFormat="1" applyFont="1" applyFill="1" applyBorder="1" applyAlignment="1">
      <alignment horizontal="center"/>
    </xf>
    <xf numFmtId="1" fontId="15" fillId="52" borderId="31" xfId="0" applyNumberFormat="1" applyFont="1" applyFill="1" applyBorder="1" applyAlignment="1">
      <alignment horizontal="center"/>
    </xf>
    <xf numFmtId="165" fontId="15" fillId="52" borderId="20" xfId="101" applyNumberFormat="1" applyFont="1" applyFill="1" applyBorder="1" applyAlignment="1">
      <alignment horizontal="center"/>
    </xf>
    <xf numFmtId="1" fontId="54" fillId="67" borderId="21" xfId="57" applyNumberFormat="1" applyFont="1" applyFill="1" applyBorder="1" applyAlignment="1">
      <alignment horizontal="center"/>
    </xf>
    <xf numFmtId="1" fontId="54" fillId="67" borderId="23" xfId="100" applyNumberFormat="1" applyFont="1" applyFill="1" applyBorder="1" applyAlignment="1">
      <alignment horizontal="center"/>
    </xf>
    <xf numFmtId="1" fontId="0" fillId="62" borderId="0" xfId="0" applyNumberFormat="1" applyFont="1" applyFill="1" applyBorder="1" applyAlignment="1">
      <alignment horizontal="center"/>
    </xf>
    <xf numFmtId="1" fontId="0" fillId="62" borderId="25" xfId="0" applyNumberFormat="1" applyFont="1" applyFill="1" applyBorder="1" applyAlignment="1">
      <alignment horizontal="center"/>
    </xf>
    <xf numFmtId="0" fontId="54" fillId="68" borderId="0" xfId="57" applyNumberFormat="1" applyFont="1" applyFill="1" applyBorder="1" applyAlignment="1">
      <alignment horizontal="center"/>
    </xf>
    <xf numFmtId="165" fontId="54" fillId="68" borderId="25" xfId="101" applyNumberFormat="1" applyFont="1" applyFill="1" applyBorder="1" applyAlignment="1">
      <alignment horizontal="center"/>
    </xf>
    <xf numFmtId="0" fontId="0" fillId="68" borderId="0" xfId="0" applyFill="1" applyBorder="1" applyAlignment="1">
      <alignment horizontal="center"/>
    </xf>
    <xf numFmtId="165" fontId="0" fillId="68" borderId="0" xfId="101" applyNumberFormat="1" applyFont="1" applyFill="1" applyBorder="1" applyAlignment="1">
      <alignment horizontal="center"/>
    </xf>
    <xf numFmtId="165" fontId="0" fillId="68" borderId="25" xfId="101" applyNumberFormat="1" applyFont="1" applyFill="1" applyBorder="1" applyAlignment="1">
      <alignment horizontal="center"/>
    </xf>
    <xf numFmtId="1" fontId="19" fillId="52" borderId="31" xfId="0" applyNumberFormat="1" applyFont="1" applyFill="1" applyBorder="1" applyAlignment="1">
      <alignment horizontal="center"/>
    </xf>
    <xf numFmtId="1" fontId="19" fillId="52" borderId="30" xfId="0" applyNumberFormat="1" applyFont="1" applyFill="1" applyBorder="1" applyAlignment="1">
      <alignment horizontal="center"/>
    </xf>
    <xf numFmtId="0" fontId="15" fillId="52" borderId="20" xfId="0" applyFont="1" applyFill="1" applyBorder="1" applyAlignment="1">
      <alignment horizontal="center"/>
    </xf>
    <xf numFmtId="165" fontId="15" fillId="52" borderId="27" xfId="101" applyNumberFormat="1" applyFont="1" applyFill="1" applyBorder="1" applyAlignment="1">
      <alignment horizontal="center"/>
    </xf>
    <xf numFmtId="0" fontId="18" fillId="56" borderId="24" xfId="0" applyFont="1" applyFill="1" applyBorder="1"/>
    <xf numFmtId="2" fontId="0" fillId="56" borderId="0" xfId="0" applyNumberFormat="1" applyFill="1" applyBorder="1" applyAlignment="1">
      <alignment horizontal="center"/>
    </xf>
    <xf numFmtId="164" fontId="18" fillId="56" borderId="0" xfId="146" applyNumberFormat="1" applyFont="1" applyFill="1" applyBorder="1" applyAlignment="1">
      <alignment horizontal="center"/>
    </xf>
    <xf numFmtId="2" fontId="18" fillId="56" borderId="0" xfId="0" applyNumberFormat="1" applyFont="1" applyFill="1" applyBorder="1"/>
    <xf numFmtId="164" fontId="18" fillId="56" borderId="0" xfId="0" applyNumberFormat="1" applyFont="1" applyFill="1" applyAlignment="1">
      <alignment horizontal="center"/>
    </xf>
    <xf numFmtId="164" fontId="54" fillId="56" borderId="0" xfId="100" applyNumberFormat="1" applyFont="1" applyFill="1" applyAlignment="1">
      <alignment horizontal="center"/>
    </xf>
    <xf numFmtId="2" fontId="18" fillId="57" borderId="0" xfId="0" applyNumberFormat="1" applyFont="1" applyFill="1" applyBorder="1" applyAlignment="1">
      <alignment horizontal="center"/>
    </xf>
    <xf numFmtId="0" fontId="18" fillId="57" borderId="0" xfId="0" applyFont="1" applyFill="1" applyBorder="1"/>
    <xf numFmtId="0" fontId="18" fillId="56" borderId="24" xfId="0" applyFont="1" applyFill="1" applyBorder="1" applyAlignment="1">
      <alignment horizontal="center"/>
    </xf>
    <xf numFmtId="165" fontId="18" fillId="56" borderId="0" xfId="0" applyNumberFormat="1" applyFont="1" applyFill="1" applyBorder="1" applyAlignment="1">
      <alignment horizontal="center"/>
    </xf>
    <xf numFmtId="164" fontId="54" fillId="56" borderId="0" xfId="0" applyNumberFormat="1" applyFont="1" applyFill="1" applyAlignment="1">
      <alignment horizontal="center" vertical="center"/>
    </xf>
    <xf numFmtId="165" fontId="18" fillId="56" borderId="24" xfId="101" applyNumberFormat="1" applyFont="1" applyFill="1" applyBorder="1" applyAlignment="1">
      <alignment horizontal="center"/>
    </xf>
    <xf numFmtId="165" fontId="18" fillId="56" borderId="0" xfId="101" applyNumberFormat="1" applyFont="1" applyFill="1" applyBorder="1" applyAlignment="1">
      <alignment horizontal="center"/>
    </xf>
    <xf numFmtId="165" fontId="54" fillId="56" borderId="24" xfId="101" applyNumberFormat="1" applyFont="1" applyFill="1" applyBorder="1" applyAlignment="1">
      <alignment horizontal="center"/>
    </xf>
    <xf numFmtId="165" fontId="54" fillId="56" borderId="0" xfId="101" applyNumberFormat="1" applyFont="1" applyFill="1" applyBorder="1" applyAlignment="1">
      <alignment horizontal="center"/>
    </xf>
    <xf numFmtId="165" fontId="18" fillId="56" borderId="24" xfId="0" applyNumberFormat="1" applyFont="1" applyFill="1" applyBorder="1" applyAlignment="1">
      <alignment horizontal="center"/>
    </xf>
    <xf numFmtId="10" fontId="18" fillId="56" borderId="0" xfId="0" applyNumberFormat="1" applyFont="1" applyFill="1" applyBorder="1" applyAlignment="1">
      <alignment horizontal="center"/>
    </xf>
    <xf numFmtId="9" fontId="18" fillId="56" borderId="25" xfId="0" applyNumberFormat="1" applyFont="1" applyFill="1" applyBorder="1" applyAlignment="1">
      <alignment horizontal="center"/>
    </xf>
    <xf numFmtId="3" fontId="18" fillId="56" borderId="24" xfId="0" applyNumberFormat="1" applyFont="1" applyFill="1" applyBorder="1" applyAlignment="1">
      <alignment horizontal="center"/>
    </xf>
    <xf numFmtId="1" fontId="18" fillId="56" borderId="24" xfId="0" applyNumberFormat="1" applyFont="1" applyFill="1" applyBorder="1" applyAlignment="1">
      <alignment horizontal="center"/>
    </xf>
    <xf numFmtId="3" fontId="18" fillId="56" borderId="0" xfId="0" applyNumberFormat="1" applyFont="1" applyFill="1" applyBorder="1" applyAlignment="1">
      <alignment horizontal="center"/>
    </xf>
    <xf numFmtId="3" fontId="18" fillId="56" borderId="25" xfId="0" applyNumberFormat="1" applyFont="1" applyFill="1" applyBorder="1" applyAlignment="1">
      <alignment horizontal="center"/>
    </xf>
    <xf numFmtId="0" fontId="0" fillId="61" borderId="0" xfId="0" applyFont="1" applyFill="1" applyBorder="1" applyAlignment="1">
      <alignment horizontal="center" vertical="center"/>
    </xf>
    <xf numFmtId="0" fontId="0" fillId="61" borderId="25" xfId="0" applyFont="1" applyFill="1" applyBorder="1" applyAlignment="1">
      <alignment horizontal="center" vertical="center"/>
    </xf>
    <xf numFmtId="2" fontId="0" fillId="61" borderId="20" xfId="0" applyNumberFormat="1" applyFont="1" applyFill="1" applyBorder="1" applyAlignment="1">
      <alignment horizontal="center"/>
    </xf>
    <xf numFmtId="0" fontId="0" fillId="63" borderId="26" xfId="0" applyFont="1" applyFill="1" applyBorder="1" applyAlignment="1">
      <alignment horizontal="left"/>
    </xf>
    <xf numFmtId="0" fontId="54" fillId="56" borderId="24" xfId="0" applyFont="1" applyFill="1" applyBorder="1" applyAlignment="1">
      <alignment horizontal="center"/>
    </xf>
    <xf numFmtId="3" fontId="54" fillId="56" borderId="24" xfId="0" applyNumberFormat="1" applyFont="1" applyFill="1" applyBorder="1" applyAlignment="1">
      <alignment horizontal="center"/>
    </xf>
    <xf numFmtId="1" fontId="54" fillId="56" borderId="24" xfId="0" applyNumberFormat="1" applyFont="1" applyFill="1" applyBorder="1" applyAlignment="1">
      <alignment horizontal="center"/>
    </xf>
    <xf numFmtId="1" fontId="54" fillId="56" borderId="0" xfId="0" applyNumberFormat="1" applyFont="1" applyFill="1" applyBorder="1" applyAlignment="1">
      <alignment horizontal="center"/>
    </xf>
    <xf numFmtId="3" fontId="54" fillId="56" borderId="0" xfId="0" applyNumberFormat="1" applyFont="1" applyFill="1" applyBorder="1" applyAlignment="1">
      <alignment horizontal="center"/>
    </xf>
    <xf numFmtId="3" fontId="54" fillId="56" borderId="25" xfId="0" applyNumberFormat="1" applyFont="1" applyFill="1" applyBorder="1" applyAlignment="1">
      <alignment horizontal="center"/>
    </xf>
    <xf numFmtId="165" fontId="18" fillId="56" borderId="25" xfId="0" applyNumberFormat="1" applyFont="1" applyFill="1" applyBorder="1" applyAlignment="1">
      <alignment horizontal="center"/>
    </xf>
    <xf numFmtId="0" fontId="0" fillId="60" borderId="26" xfId="0" applyFont="1" applyFill="1" applyBorder="1"/>
    <xf numFmtId="0" fontId="46" fillId="60" borderId="32" xfId="0" applyFont="1" applyFill="1" applyBorder="1" applyAlignment="1">
      <alignment horizontal="left"/>
    </xf>
    <xf numFmtId="2" fontId="0" fillId="60" borderId="20" xfId="0" applyNumberFormat="1" applyFont="1" applyFill="1" applyBorder="1" applyAlignment="1">
      <alignment horizontal="center"/>
    </xf>
    <xf numFmtId="2" fontId="0" fillId="60" borderId="21" xfId="0" applyNumberFormat="1" applyFont="1" applyFill="1" applyBorder="1" applyAlignment="1">
      <alignment horizontal="center"/>
    </xf>
    <xf numFmtId="0" fontId="0" fillId="60" borderId="32" xfId="0" applyFont="1" applyFill="1" applyBorder="1"/>
    <xf numFmtId="165" fontId="18" fillId="63" borderId="21" xfId="101" applyNumberFormat="1" applyFont="1" applyFill="1" applyBorder="1"/>
    <xf numFmtId="9" fontId="18" fillId="60" borderId="0" xfId="101" applyFont="1" applyFill="1" applyBorder="1"/>
    <xf numFmtId="9" fontId="0" fillId="60" borderId="0" xfId="101" applyFont="1" applyFill="1" applyBorder="1"/>
    <xf numFmtId="165" fontId="15" fillId="52" borderId="0" xfId="101" applyNumberFormat="1" applyFont="1" applyFill="1"/>
    <xf numFmtId="0" fontId="66" fillId="63" borderId="0" xfId="0" applyFont="1" applyFill="1"/>
    <xf numFmtId="0" fontId="47" fillId="54" borderId="0" xfId="0" applyFont="1" applyFill="1"/>
    <xf numFmtId="2" fontId="0" fillId="54" borderId="0" xfId="0" applyNumberFormat="1" applyFill="1"/>
    <xf numFmtId="0" fontId="46" fillId="54" borderId="0" xfId="0" applyFont="1" applyFill="1" applyBorder="1" applyAlignment="1">
      <alignment horizontal="left"/>
    </xf>
    <xf numFmtId="0" fontId="46" fillId="54" borderId="0" xfId="0" applyFont="1" applyFill="1"/>
    <xf numFmtId="0" fontId="0" fillId="54" borderId="0" xfId="0" applyFill="1"/>
    <xf numFmtId="0" fontId="18" fillId="63" borderId="28" xfId="0" applyFont="1" applyFill="1" applyBorder="1" applyAlignment="1">
      <alignment horizontal="center"/>
    </xf>
    <xf numFmtId="0" fontId="18" fillId="63" borderId="33" xfId="0" applyFont="1" applyFill="1" applyBorder="1" applyAlignment="1">
      <alignment horizontal="center"/>
    </xf>
    <xf numFmtId="165" fontId="18" fillId="63" borderId="33" xfId="0" applyNumberFormat="1" applyFont="1" applyFill="1" applyBorder="1" applyAlignment="1">
      <alignment horizontal="center"/>
    </xf>
    <xf numFmtId="165" fontId="54" fillId="56" borderId="33" xfId="0" applyNumberFormat="1" applyFont="1" applyFill="1" applyBorder="1" applyAlignment="1">
      <alignment horizontal="center"/>
    </xf>
    <xf numFmtId="165" fontId="18" fillId="63" borderId="32" xfId="0" applyNumberFormat="1" applyFont="1" applyFill="1" applyBorder="1" applyAlignment="1">
      <alignment horizontal="center"/>
    </xf>
    <xf numFmtId="165" fontId="54" fillId="56" borderId="14" xfId="0" applyNumberFormat="1" applyFont="1" applyFill="1" applyBorder="1" applyAlignment="1">
      <alignment horizontal="center"/>
    </xf>
    <xf numFmtId="1" fontId="18" fillId="63" borderId="33" xfId="0" applyNumberFormat="1" applyFont="1" applyFill="1" applyBorder="1" applyAlignment="1">
      <alignment horizontal="center"/>
    </xf>
    <xf numFmtId="165" fontId="72" fillId="63" borderId="33" xfId="0" applyNumberFormat="1" applyFont="1" applyFill="1" applyBorder="1" applyAlignment="1">
      <alignment horizontal="center"/>
    </xf>
    <xf numFmtId="0" fontId="72" fillId="63" borderId="32" xfId="0" applyFont="1" applyFill="1" applyBorder="1" applyAlignment="1">
      <alignment horizontal="center"/>
    </xf>
    <xf numFmtId="0" fontId="0" fillId="63" borderId="0" xfId="0" applyFill="1" applyAlignment="1">
      <alignment horizontal="left" vertical="center" wrapText="1"/>
    </xf>
    <xf numFmtId="0" fontId="0" fillId="63" borderId="0" xfId="0" applyFill="1" applyAlignment="1">
      <alignment vertical="center" wrapText="1"/>
    </xf>
    <xf numFmtId="0" fontId="48" fillId="63" borderId="21" xfId="0" applyFont="1" applyFill="1" applyBorder="1" applyAlignment="1">
      <alignment horizontal="center"/>
    </xf>
    <xf numFmtId="0" fontId="0" fillId="64" borderId="29" xfId="0" applyFill="1" applyBorder="1" applyAlignment="1">
      <alignment horizontal="center" wrapText="1"/>
    </xf>
    <xf numFmtId="0" fontId="0" fillId="64" borderId="31" xfId="0" applyFill="1" applyBorder="1" applyAlignment="1">
      <alignment horizontal="center" wrapText="1"/>
    </xf>
    <xf numFmtId="0" fontId="0" fillId="64" borderId="30" xfId="0" applyFill="1" applyBorder="1" applyAlignment="1">
      <alignment horizontal="center" wrapText="1"/>
    </xf>
    <xf numFmtId="0" fontId="46" fillId="56" borderId="29" xfId="0" applyFont="1" applyFill="1" applyBorder="1" applyAlignment="1">
      <alignment horizontal="center" vertical="center"/>
    </xf>
    <xf numFmtId="0" fontId="46" fillId="56" borderId="30" xfId="0" applyFont="1" applyFill="1" applyBorder="1" applyAlignment="1">
      <alignment horizontal="center" vertical="center"/>
    </xf>
    <xf numFmtId="0" fontId="18" fillId="63" borderId="0" xfId="0" applyFont="1" applyFill="1" applyAlignment="1">
      <alignment horizontal="left" wrapText="1"/>
    </xf>
    <xf numFmtId="0" fontId="18" fillId="63" borderId="0" xfId="0" applyFont="1" applyFill="1" applyBorder="1" applyAlignment="1">
      <alignment horizontal="center"/>
    </xf>
    <xf numFmtId="0" fontId="18" fillId="63" borderId="20" xfId="0" applyFont="1" applyFill="1" applyBorder="1" applyAlignment="1">
      <alignment horizontal="center"/>
    </xf>
    <xf numFmtId="0" fontId="48" fillId="53" borderId="22" xfId="0" applyFont="1" applyFill="1" applyBorder="1" applyAlignment="1">
      <alignment horizontal="center"/>
    </xf>
    <xf numFmtId="0" fontId="48" fillId="53" borderId="21" xfId="0" applyFont="1" applyFill="1" applyBorder="1" applyAlignment="1">
      <alignment horizontal="center"/>
    </xf>
    <xf numFmtId="0" fontId="48" fillId="53" borderId="23" xfId="0" applyFont="1" applyFill="1" applyBorder="1" applyAlignment="1">
      <alignment horizontal="center"/>
    </xf>
  </cellXfs>
  <cellStyles count="147">
    <cellStyle name="20 % - Aksentti1" xfId="122" builtinId="30" customBuiltin="1"/>
    <cellStyle name="20 % - Aksentti1 2" xfId="3"/>
    <cellStyle name="20 % - Aksentti2" xfId="126" builtinId="34" customBuiltin="1"/>
    <cellStyle name="20 % - Aksentti2 2" xfId="4"/>
    <cellStyle name="20 % - Aksentti3" xfId="130" builtinId="38" customBuiltin="1"/>
    <cellStyle name="20 % - Aksentti3 2" xfId="5"/>
    <cellStyle name="20 % - Aksentti4" xfId="134" builtinId="42" customBuiltin="1"/>
    <cellStyle name="20 % - Aksentti4 2" xfId="6"/>
    <cellStyle name="20 % - Aksentti5" xfId="138" builtinId="46" customBuiltin="1"/>
    <cellStyle name="20 % - Aksentti5 2" xfId="7"/>
    <cellStyle name="20 % - Aksentti6" xfId="142" builtinId="50" customBuiltin="1"/>
    <cellStyle name="20 % - Aksentti6 2" xfId="8"/>
    <cellStyle name="20% - Accent1" xfId="58"/>
    <cellStyle name="20% - Accent2" xfId="59"/>
    <cellStyle name="20% - Accent3" xfId="60"/>
    <cellStyle name="20% - Accent4" xfId="61"/>
    <cellStyle name="20% - Accent5" xfId="62"/>
    <cellStyle name="20% - Accent6" xfId="63"/>
    <cellStyle name="40 % - Aksentti1" xfId="123" builtinId="31" customBuiltin="1"/>
    <cellStyle name="40 % - Aksentti1 2" xfId="9"/>
    <cellStyle name="40 % - Aksentti2" xfId="127" builtinId="35" customBuiltin="1"/>
    <cellStyle name="40 % - Aksentti2 2" xfId="10"/>
    <cellStyle name="40 % - Aksentti3" xfId="131" builtinId="39" customBuiltin="1"/>
    <cellStyle name="40 % - Aksentti3 2" xfId="11"/>
    <cellStyle name="40 % - Aksentti4" xfId="135" builtinId="43" customBuiltin="1"/>
    <cellStyle name="40 % - Aksentti4 2" xfId="12"/>
    <cellStyle name="40 % - Aksentti5" xfId="139" builtinId="47" customBuiltin="1"/>
    <cellStyle name="40 % - Aksentti5 2" xfId="13"/>
    <cellStyle name="40 % - Aksentti6" xfId="143" builtinId="51" customBuiltin="1"/>
    <cellStyle name="40 % - Aksentti6 2" xfId="14"/>
    <cellStyle name="40% - Accent1" xfId="64"/>
    <cellStyle name="40% - Accent2" xfId="65"/>
    <cellStyle name="40% - Accent3" xfId="66"/>
    <cellStyle name="40% - Accent4" xfId="67"/>
    <cellStyle name="40% - Accent5" xfId="68"/>
    <cellStyle name="40% - Accent6" xfId="69"/>
    <cellStyle name="60 % - Aksentti1" xfId="124" builtinId="32" customBuiltin="1"/>
    <cellStyle name="60 % - Aksentti1 2" xfId="15"/>
    <cellStyle name="60 % - Aksentti2" xfId="128" builtinId="36" customBuiltin="1"/>
    <cellStyle name="60 % - Aksentti2 2" xfId="16"/>
    <cellStyle name="60 % - Aksentti3" xfId="132" builtinId="40" customBuiltin="1"/>
    <cellStyle name="60 % - Aksentti3 2" xfId="17"/>
    <cellStyle name="60 % - Aksentti4" xfId="136" builtinId="44" customBuiltin="1"/>
    <cellStyle name="60 % - Aksentti4 2" xfId="18"/>
    <cellStyle name="60 % - Aksentti5" xfId="140" builtinId="48" customBuiltin="1"/>
    <cellStyle name="60 % - Aksentti5 2" xfId="19"/>
    <cellStyle name="60 % - Aksentti6" xfId="144" builtinId="52" customBuiltin="1"/>
    <cellStyle name="60 % - Aksentti6 2" xfId="20"/>
    <cellStyle name="60% - Accent1" xfId="70"/>
    <cellStyle name="60% - Accent2" xfId="71"/>
    <cellStyle name="60% - Accent3" xfId="72"/>
    <cellStyle name="60% - Accent4" xfId="73"/>
    <cellStyle name="60% - Accent5" xfId="74"/>
    <cellStyle name="60% - Accent6" xfId="75"/>
    <cellStyle name="Accent1" xfId="76"/>
    <cellStyle name="Accent2" xfId="77"/>
    <cellStyle name="Accent3" xfId="78"/>
    <cellStyle name="Accent4" xfId="79"/>
    <cellStyle name="Accent5" xfId="80"/>
    <cellStyle name="Accent6" xfId="81"/>
    <cellStyle name="Aksentti1" xfId="121" builtinId="29" customBuiltin="1"/>
    <cellStyle name="Aksentti1 2" xfId="21"/>
    <cellStyle name="Aksentti2" xfId="125" builtinId="33" customBuiltin="1"/>
    <cellStyle name="Aksentti2 2" xfId="22"/>
    <cellStyle name="Aksentti3" xfId="129" builtinId="37" customBuiltin="1"/>
    <cellStyle name="Aksentti3 2" xfId="23"/>
    <cellStyle name="Aksentti4" xfId="133" builtinId="41" customBuiltin="1"/>
    <cellStyle name="Aksentti4 2" xfId="24"/>
    <cellStyle name="Aksentti5" xfId="137" builtinId="45" customBuiltin="1"/>
    <cellStyle name="Aksentti5 2" xfId="25"/>
    <cellStyle name="Aksentti6" xfId="141" builtinId="49" customBuiltin="1"/>
    <cellStyle name="Aksentti6 2" xfId="26"/>
    <cellStyle name="ANCLAS,REZONES Y SUS PARTES,DE FUNDICION,DE HIERRO O DE ACERO" xfId="1"/>
    <cellStyle name="ANCLAS,REZONES Y SUS PARTES,DE FUNDICION,DE HIERRO O DE ACERO 2" xfId="56"/>
    <cellStyle name="Bad" xfId="82"/>
    <cellStyle name="Calculation" xfId="83"/>
    <cellStyle name="Check Cell" xfId="84"/>
    <cellStyle name="Explanatory Text" xfId="85"/>
    <cellStyle name="Good" xfId="86"/>
    <cellStyle name="Header1" xfId="27"/>
    <cellStyle name="Header2" xfId="28"/>
    <cellStyle name="Header3" xfId="29"/>
    <cellStyle name="Heading 1" xfId="87"/>
    <cellStyle name="Heading 2" xfId="88"/>
    <cellStyle name="Heading 3" xfId="89"/>
    <cellStyle name="Heading 4" xfId="90"/>
    <cellStyle name="Huomautus" xfId="118" builtinId="10" customBuiltin="1"/>
    <cellStyle name="Huomautus 2" xfId="30"/>
    <cellStyle name="Huono" xfId="110" builtinId="27" customBuiltin="1"/>
    <cellStyle name="Huono 2" xfId="31"/>
    <cellStyle name="Hyvä" xfId="109" builtinId="26" customBuiltin="1"/>
    <cellStyle name="Hyvä 2" xfId="32"/>
    <cellStyle name="Input" xfId="91"/>
    <cellStyle name="Label" xfId="33"/>
    <cellStyle name="Laskenta" xfId="114" builtinId="22" customBuiltin="1"/>
    <cellStyle name="Laskenta 2" xfId="34"/>
    <cellStyle name="Linked Cell" xfId="92"/>
    <cellStyle name="Linkitetty solu" xfId="115" builtinId="24" customBuiltin="1"/>
    <cellStyle name="Linkitetty solu 2" xfId="35"/>
    <cellStyle name="Neutraali" xfId="111" builtinId="28" customBuiltin="1"/>
    <cellStyle name="Neutraali 2" xfId="36"/>
    <cellStyle name="Neutral" xfId="93"/>
    <cellStyle name="Normaali" xfId="0" builtinId="0"/>
    <cellStyle name="Normaali 10" xfId="100"/>
    <cellStyle name="Normaali 11" xfId="52"/>
    <cellStyle name="Normaali 13" xfId="145"/>
    <cellStyle name="Normaali 2" xfId="57"/>
    <cellStyle name="Normaali 3" xfId="99"/>
    <cellStyle name="Normaali 3 2" xfId="102"/>
    <cellStyle name="Normaali 4" xfId="103"/>
    <cellStyle name="Normal 2" xfId="53"/>
    <cellStyle name="Normal 2 2" xfId="54"/>
    <cellStyle name="Normal 3" xfId="55"/>
    <cellStyle name="Normal_circa nairudata autumn11" xfId="51"/>
    <cellStyle name="Note" xfId="94"/>
    <cellStyle name="Otsikko" xfId="104" builtinId="15" customBuiltin="1"/>
    <cellStyle name="Otsikko 1" xfId="105" builtinId="16" customBuiltin="1"/>
    <cellStyle name="Otsikko 1 2" xfId="38"/>
    <cellStyle name="Otsikko 2" xfId="106" builtinId="17" customBuiltin="1"/>
    <cellStyle name="Otsikko 2 2" xfId="39"/>
    <cellStyle name="Otsikko 3" xfId="107" builtinId="18" customBuiltin="1"/>
    <cellStyle name="Otsikko 3 2" xfId="40"/>
    <cellStyle name="Otsikko 4" xfId="108" builtinId="19" customBuiltin="1"/>
    <cellStyle name="Otsikko 4 2" xfId="41"/>
    <cellStyle name="Otsikko 5" xfId="37"/>
    <cellStyle name="Output" xfId="95"/>
    <cellStyle name="Pilkku" xfId="146" builtinId="3"/>
    <cellStyle name="Prosenttia" xfId="101" builtinId="5"/>
    <cellStyle name="ReadOnlyData" xfId="42"/>
    <cellStyle name="ReadWriteData" xfId="43"/>
    <cellStyle name="ReadWriteValues" xfId="2"/>
    <cellStyle name="Selittävä teksti" xfId="119" builtinId="53" customBuiltin="1"/>
    <cellStyle name="Selittävä teksti 2" xfId="44"/>
    <cellStyle name="Standard_9.01" xfId="45"/>
    <cellStyle name="Summa" xfId="120" builtinId="25" customBuiltin="1"/>
    <cellStyle name="Summa 2" xfId="46"/>
    <cellStyle name="Syöttö" xfId="112" builtinId="20" customBuiltin="1"/>
    <cellStyle name="Syöttö 2" xfId="47"/>
    <cellStyle name="Tarkistussolu" xfId="116" builtinId="23" customBuiltin="1"/>
    <cellStyle name="Tarkistussolu 2" xfId="48"/>
    <cellStyle name="Title" xfId="96"/>
    <cellStyle name="Total" xfId="97"/>
    <cellStyle name="Tulostus" xfId="113" builtinId="21" customBuiltin="1"/>
    <cellStyle name="Tulostus 2" xfId="49"/>
    <cellStyle name="Warning Text" xfId="98"/>
    <cellStyle name="Varoitusteksti" xfId="117" builtinId="11" customBuiltin="1"/>
    <cellStyle name="Varoitusteksti 2" xfId="50"/>
  </cellStyles>
  <dxfs count="0"/>
  <tableStyles count="0" defaultTableStyle="TableStyleMedium2" defaultPivotStyle="PivotStyleLight16"/>
  <colors>
    <mruColors>
      <color rgb="FFFFABE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'Menosääntö, rajoite'!$B$28</c:f>
              <c:strCache>
                <c:ptCount val="1"/>
                <c:pt idx="0">
                  <c:v>Menosääntö jos MTO on saavutettu</c:v>
                </c:pt>
              </c:strCache>
            </c:strRef>
          </c:tx>
          <c:spPr>
            <a:ln>
              <a:solidFill>
                <a:schemeClr val="accent5"/>
              </a:solidFill>
              <a:prstDash val="sysDash"/>
            </a:ln>
          </c:spPr>
          <c:marker>
            <c:symbol val="none"/>
          </c:marker>
          <c:cat>
            <c:numRef>
              <c:f>'Menosääntö, rajoite'!$D$21:$H$21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'Menosääntö, rajoite'!$D$28:$H$28</c:f>
              <c:numCache>
                <c:formatCode>0.0</c:formatCode>
                <c:ptCount val="5"/>
                <c:pt idx="0">
                  <c:v>0.8</c:v>
                </c:pt>
                <c:pt idx="1">
                  <c:v>0.8</c:v>
                </c:pt>
                <c:pt idx="2">
                  <c:v>0.8</c:v>
                </c:pt>
                <c:pt idx="3">
                  <c:v>0.33</c:v>
                </c:pt>
                <c:pt idx="4">
                  <c:v>0.33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'Menosääntö, rajoite'!$B$29</c:f>
              <c:strCache>
                <c:ptCount val="1"/>
                <c:pt idx="0">
                  <c:v>Menosääntö jos MTO:ta ei saavutettu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numRef>
              <c:f>'Menosääntö, rajoite'!$D$21:$H$21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'Menosääntö, rajoite'!$D$29:$H$29</c:f>
              <c:numCache>
                <c:formatCode>0.0</c:formatCode>
                <c:ptCount val="5"/>
                <c:pt idx="0">
                  <c:v>-9.9999999999999978E-2</c:v>
                </c:pt>
                <c:pt idx="1">
                  <c:v>0.62</c:v>
                </c:pt>
                <c:pt idx="2">
                  <c:v>-9.9999999999999978E-2</c:v>
                </c:pt>
                <c:pt idx="3">
                  <c:v>-0.52767834654538981</c:v>
                </c:pt>
                <c:pt idx="4">
                  <c:v>-0.53196010967822938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'Menosääntö, rajoite'!$B$30</c:f>
              <c:strCache>
                <c:ptCount val="1"/>
                <c:pt idx="0">
                  <c:v>Menosäännön mukaisesti laskettujen kokonaismenojen reaalinen kasvuvauhti</c:v>
                </c:pt>
              </c:strCache>
            </c:strRef>
          </c:tx>
          <c:spPr>
            <a:ln>
              <a:solidFill>
                <a:schemeClr val="accent4"/>
              </a:solidFill>
            </a:ln>
          </c:spPr>
          <c:marker>
            <c:symbol val="none"/>
          </c:marker>
          <c:cat>
            <c:numRef>
              <c:f>'Menosääntö, rajoite'!$D$21:$H$21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'Menosääntö, rajoite'!$D$30:$H$30</c:f>
              <c:numCache>
                <c:formatCode>0.0</c:formatCode>
                <c:ptCount val="5"/>
                <c:pt idx="0">
                  <c:v>0.33950685892134569</c:v>
                </c:pt>
                <c:pt idx="1">
                  <c:v>-0.5807526722076739</c:v>
                </c:pt>
                <c:pt idx="2">
                  <c:v>0.87301074921160016</c:v>
                </c:pt>
                <c:pt idx="3">
                  <c:v>0.96652648223574111</c:v>
                </c:pt>
                <c:pt idx="4">
                  <c:v>1.3656939283500646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63392"/>
        <c:axId val="135964928"/>
      </c:lineChart>
      <c:catAx>
        <c:axId val="135963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35964928"/>
        <c:crosses val="autoZero"/>
        <c:auto val="1"/>
        <c:lblAlgn val="ctr"/>
        <c:lblOffset val="100"/>
        <c:noMultiLvlLbl val="0"/>
      </c:catAx>
      <c:valAx>
        <c:axId val="135964928"/>
        <c:scaling>
          <c:orientation val="minMax"/>
        </c:scaling>
        <c:delete val="0"/>
        <c:axPos val="l"/>
        <c:majorGridlines/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crossAx val="135963392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838200</xdr:colOff>
      <xdr:row>10</xdr:row>
      <xdr:rowOff>47625</xdr:rowOff>
    </xdr:from>
    <xdr:to>
      <xdr:col>0</xdr:col>
      <xdr:colOff>883919</xdr:colOff>
      <xdr:row>12</xdr:row>
      <xdr:rowOff>161925</xdr:rowOff>
    </xdr:to>
    <xdr:sp macro="" textlink="">
      <xdr:nvSpPr>
        <xdr:cNvPr id="2" name="Vasen aaltosulje 1"/>
        <xdr:cNvSpPr/>
      </xdr:nvSpPr>
      <xdr:spPr>
        <a:xfrm>
          <a:off x="838200" y="1952625"/>
          <a:ext cx="45719" cy="495300"/>
        </a:xfrm>
        <a:prstGeom prst="leftBrace">
          <a:avLst/>
        </a:prstGeom>
        <a:ln w="12700"/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fi-FI" sz="1100"/>
        </a:p>
      </xdr:txBody>
    </xdr:sp>
    <xdr:clientData/>
  </xdr:twoCellAnchor>
  <xdr:twoCellAnchor>
    <xdr:from>
      <xdr:col>0</xdr:col>
      <xdr:colOff>828675</xdr:colOff>
      <xdr:row>13</xdr:row>
      <xdr:rowOff>38100</xdr:rowOff>
    </xdr:from>
    <xdr:to>
      <xdr:col>0</xdr:col>
      <xdr:colOff>874394</xdr:colOff>
      <xdr:row>14</xdr:row>
      <xdr:rowOff>152400</xdr:rowOff>
    </xdr:to>
    <xdr:sp macro="" textlink="">
      <xdr:nvSpPr>
        <xdr:cNvPr id="3" name="Vasen aaltosulje 2"/>
        <xdr:cNvSpPr/>
      </xdr:nvSpPr>
      <xdr:spPr>
        <a:xfrm>
          <a:off x="828675" y="2514600"/>
          <a:ext cx="45719" cy="304800"/>
        </a:xfrm>
        <a:prstGeom prst="leftBrace">
          <a:avLst/>
        </a:prstGeom>
        <a:ln w="12700"/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fi-FI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742949</xdr:colOff>
      <xdr:row>9</xdr:row>
      <xdr:rowOff>38099</xdr:rowOff>
    </xdr:from>
    <xdr:to>
      <xdr:col>17</xdr:col>
      <xdr:colOff>419099</xdr:colOff>
      <xdr:row>26</xdr:row>
      <xdr:rowOff>142875</xdr:rowOff>
    </xdr:to>
    <xdr:graphicFrame macro="">
      <xdr:nvGraphicFramePr>
        <xdr:cNvPr id="5" name="Kaavi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1114425</xdr:colOff>
      <xdr:row>7</xdr:row>
      <xdr:rowOff>323850</xdr:rowOff>
    </xdr:from>
    <xdr:to>
      <xdr:col>4</xdr:col>
      <xdr:colOff>161925</xdr:colOff>
      <xdr:row>9</xdr:row>
      <xdr:rowOff>57150</xdr:rowOff>
    </xdr:to>
    <xdr:sp macro="" textlink="">
      <xdr:nvSpPr>
        <xdr:cNvPr id="3" name="Ellipsi 2"/>
        <xdr:cNvSpPr/>
      </xdr:nvSpPr>
      <xdr:spPr>
        <a:xfrm>
          <a:off x="3295650" y="1466850"/>
          <a:ext cx="1543050" cy="495300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i-FI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781050</xdr:colOff>
      <xdr:row>11</xdr:row>
      <xdr:rowOff>19050</xdr:rowOff>
    </xdr:from>
    <xdr:to>
      <xdr:col>10</xdr:col>
      <xdr:colOff>1171575</xdr:colOff>
      <xdr:row>12</xdr:row>
      <xdr:rowOff>180975</xdr:rowOff>
    </xdr:to>
    <xdr:sp macro="" textlink="">
      <xdr:nvSpPr>
        <xdr:cNvPr id="2" name="Ellipsi 1"/>
        <xdr:cNvSpPr/>
      </xdr:nvSpPr>
      <xdr:spPr>
        <a:xfrm>
          <a:off x="9477375" y="1009650"/>
          <a:ext cx="1209675" cy="390525"/>
        </a:xfrm>
        <a:prstGeom prst="ellipse">
          <a:avLst/>
        </a:prstGeom>
        <a:noFill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i-FI" sz="1100"/>
        </a:p>
      </xdr:txBody>
    </xdr:sp>
    <xdr:clientData/>
  </xdr:twoCellAnchor>
  <xdr:twoCellAnchor>
    <xdr:from>
      <xdr:col>2</xdr:col>
      <xdr:colOff>571500</xdr:colOff>
      <xdr:row>11</xdr:row>
      <xdr:rowOff>38100</xdr:rowOff>
    </xdr:from>
    <xdr:to>
      <xdr:col>4</xdr:col>
      <xdr:colOff>133350</xdr:colOff>
      <xdr:row>13</xdr:row>
      <xdr:rowOff>9525</xdr:rowOff>
    </xdr:to>
    <xdr:sp macro="" textlink="">
      <xdr:nvSpPr>
        <xdr:cNvPr id="6" name="Ellipsi 5"/>
        <xdr:cNvSpPr/>
      </xdr:nvSpPr>
      <xdr:spPr>
        <a:xfrm>
          <a:off x="2447925" y="2171700"/>
          <a:ext cx="1209675" cy="390525"/>
        </a:xfrm>
        <a:prstGeom prst="ellipse">
          <a:avLst/>
        </a:prstGeom>
        <a:noFill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i-FI" sz="1100"/>
        </a:p>
      </xdr:txBody>
    </xdr:sp>
    <xdr:clientData/>
  </xdr:twoCellAnchor>
  <xdr:twoCellAnchor>
    <xdr:from>
      <xdr:col>8</xdr:col>
      <xdr:colOff>200025</xdr:colOff>
      <xdr:row>38</xdr:row>
      <xdr:rowOff>104775</xdr:rowOff>
    </xdr:from>
    <xdr:to>
      <xdr:col>8</xdr:col>
      <xdr:colOff>1409700</xdr:colOff>
      <xdr:row>40</xdr:row>
      <xdr:rowOff>114300</xdr:rowOff>
    </xdr:to>
    <xdr:sp macro="" textlink="">
      <xdr:nvSpPr>
        <xdr:cNvPr id="7" name="Ellipsi 6"/>
        <xdr:cNvSpPr/>
      </xdr:nvSpPr>
      <xdr:spPr>
        <a:xfrm>
          <a:off x="7400925" y="7458075"/>
          <a:ext cx="1209675" cy="390525"/>
        </a:xfrm>
        <a:prstGeom prst="ellipse">
          <a:avLst/>
        </a:prstGeom>
        <a:noFill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i-FI" sz="1100"/>
        </a:p>
      </xdr:txBody>
    </xdr:sp>
    <xdr:clientData/>
  </xdr:twoCellAnchor>
  <xdr:twoCellAnchor>
    <xdr:from>
      <xdr:col>12</xdr:col>
      <xdr:colOff>704850</xdr:colOff>
      <xdr:row>38</xdr:row>
      <xdr:rowOff>76200</xdr:rowOff>
    </xdr:from>
    <xdr:to>
      <xdr:col>14</xdr:col>
      <xdr:colOff>114300</xdr:colOff>
      <xdr:row>40</xdr:row>
      <xdr:rowOff>85725</xdr:rowOff>
    </xdr:to>
    <xdr:sp macro="" textlink="">
      <xdr:nvSpPr>
        <xdr:cNvPr id="9" name="Ellipsi 8"/>
        <xdr:cNvSpPr/>
      </xdr:nvSpPr>
      <xdr:spPr>
        <a:xfrm>
          <a:off x="12306300" y="7429500"/>
          <a:ext cx="1209675" cy="390525"/>
        </a:xfrm>
        <a:prstGeom prst="ellipse">
          <a:avLst/>
        </a:prstGeom>
        <a:noFill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i-FI" sz="1100"/>
        </a:p>
      </xdr:txBody>
    </xdr:sp>
    <xdr:clientData/>
  </xdr:twoCellAnchor>
  <xdr:twoCellAnchor>
    <xdr:from>
      <xdr:col>8</xdr:col>
      <xdr:colOff>76200</xdr:colOff>
      <xdr:row>30</xdr:row>
      <xdr:rowOff>85725</xdr:rowOff>
    </xdr:from>
    <xdr:to>
      <xdr:col>8</xdr:col>
      <xdr:colOff>1285875</xdr:colOff>
      <xdr:row>32</xdr:row>
      <xdr:rowOff>95250</xdr:rowOff>
    </xdr:to>
    <xdr:sp macro="" textlink="">
      <xdr:nvSpPr>
        <xdr:cNvPr id="10" name="Ellipsi 9"/>
        <xdr:cNvSpPr/>
      </xdr:nvSpPr>
      <xdr:spPr>
        <a:xfrm>
          <a:off x="7277100" y="5876925"/>
          <a:ext cx="1209675" cy="390525"/>
        </a:xfrm>
        <a:prstGeom prst="ellipse">
          <a:avLst/>
        </a:prstGeom>
        <a:noFill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i-FI" sz="1100"/>
        </a:p>
      </xdr:txBody>
    </xdr:sp>
    <xdr:clientData/>
  </xdr:twoCellAnchor>
  <xdr:twoCellAnchor>
    <xdr:from>
      <xdr:col>12</xdr:col>
      <xdr:colOff>704850</xdr:colOff>
      <xdr:row>30</xdr:row>
      <xdr:rowOff>95250</xdr:rowOff>
    </xdr:from>
    <xdr:to>
      <xdr:col>14</xdr:col>
      <xdr:colOff>114300</xdr:colOff>
      <xdr:row>32</xdr:row>
      <xdr:rowOff>104775</xdr:rowOff>
    </xdr:to>
    <xdr:sp macro="" textlink="">
      <xdr:nvSpPr>
        <xdr:cNvPr id="11" name="Ellipsi 10"/>
        <xdr:cNvSpPr/>
      </xdr:nvSpPr>
      <xdr:spPr>
        <a:xfrm>
          <a:off x="12249150" y="6838950"/>
          <a:ext cx="1209675" cy="390525"/>
        </a:xfrm>
        <a:prstGeom prst="ellipse">
          <a:avLst/>
        </a:prstGeom>
        <a:noFill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i-FI" sz="1100"/>
        </a:p>
      </xdr:txBody>
    </xdr:sp>
    <xdr:clientData/>
  </xdr:twoCellAnchor>
  <xdr:twoCellAnchor>
    <xdr:from>
      <xdr:col>2</xdr:col>
      <xdr:colOff>733425</xdr:colOff>
      <xdr:row>7</xdr:row>
      <xdr:rowOff>114300</xdr:rowOff>
    </xdr:from>
    <xdr:to>
      <xdr:col>4</xdr:col>
      <xdr:colOff>295275</xdr:colOff>
      <xdr:row>9</xdr:row>
      <xdr:rowOff>85725</xdr:rowOff>
    </xdr:to>
    <xdr:sp macro="" textlink="">
      <xdr:nvSpPr>
        <xdr:cNvPr id="12" name="Ellipsi 11"/>
        <xdr:cNvSpPr/>
      </xdr:nvSpPr>
      <xdr:spPr>
        <a:xfrm>
          <a:off x="2609850" y="1447800"/>
          <a:ext cx="1209675" cy="390525"/>
        </a:xfrm>
        <a:prstGeom prst="ellipse">
          <a:avLst/>
        </a:prstGeom>
        <a:noFill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i-FI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552450</xdr:colOff>
      <xdr:row>36</xdr:row>
      <xdr:rowOff>171451</xdr:rowOff>
    </xdr:from>
    <xdr:to>
      <xdr:col>6</xdr:col>
      <xdr:colOff>85725</xdr:colOff>
      <xdr:row>38</xdr:row>
      <xdr:rowOff>180975</xdr:rowOff>
    </xdr:to>
    <xdr:sp macro="" textlink="">
      <xdr:nvSpPr>
        <xdr:cNvPr id="2" name="Ellipsi 1"/>
        <xdr:cNvSpPr/>
      </xdr:nvSpPr>
      <xdr:spPr>
        <a:xfrm>
          <a:off x="7810500" y="7029451"/>
          <a:ext cx="876300" cy="390524"/>
        </a:xfrm>
        <a:prstGeom prst="ellipse">
          <a:avLst/>
        </a:prstGeom>
        <a:noFill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i-FI" sz="1100"/>
        </a:p>
      </xdr:txBody>
    </xdr:sp>
    <xdr:clientData/>
  </xdr:twoCellAnchor>
  <xdr:twoCellAnchor>
    <xdr:from>
      <xdr:col>3</xdr:col>
      <xdr:colOff>0</xdr:colOff>
      <xdr:row>62</xdr:row>
      <xdr:rowOff>0</xdr:rowOff>
    </xdr:from>
    <xdr:to>
      <xdr:col>3</xdr:col>
      <xdr:colOff>990600</xdr:colOff>
      <xdr:row>64</xdr:row>
      <xdr:rowOff>28575</xdr:rowOff>
    </xdr:to>
    <xdr:sp macro="" textlink="">
      <xdr:nvSpPr>
        <xdr:cNvPr id="3" name="Ellipsi 2"/>
        <xdr:cNvSpPr/>
      </xdr:nvSpPr>
      <xdr:spPr>
        <a:xfrm>
          <a:off x="6229350" y="12001500"/>
          <a:ext cx="990600" cy="409575"/>
        </a:xfrm>
        <a:prstGeom prst="ellipse">
          <a:avLst/>
        </a:prstGeom>
        <a:noFill/>
      </xdr:spPr>
      <xdr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i-FI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3</xdr:row>
      <xdr:rowOff>66676</xdr:rowOff>
    </xdr:from>
    <xdr:to>
      <xdr:col>10</xdr:col>
      <xdr:colOff>57150</xdr:colOff>
      <xdr:row>36</xdr:row>
      <xdr:rowOff>171450</xdr:rowOff>
    </xdr:to>
    <xdr:grpSp>
      <xdr:nvGrpSpPr>
        <xdr:cNvPr id="70" name="Piirtoalusta 1"/>
        <xdr:cNvGrpSpPr/>
      </xdr:nvGrpSpPr>
      <xdr:grpSpPr>
        <a:xfrm>
          <a:off x="295275" y="638176"/>
          <a:ext cx="5857875" cy="6391274"/>
          <a:chOff x="0" y="0"/>
          <a:chExt cx="5868035" cy="6830060"/>
        </a:xfrm>
      </xdr:grpSpPr>
      <xdr:sp macro="" textlink="">
        <xdr:nvSpPr>
          <xdr:cNvPr id="71" name="Suorakulmio 70"/>
          <xdr:cNvSpPr/>
        </xdr:nvSpPr>
        <xdr:spPr>
          <a:xfrm>
            <a:off x="0" y="0"/>
            <a:ext cx="5868035" cy="6830060"/>
          </a:xfrm>
          <a:prstGeom prst="rect">
            <a:avLst/>
          </a:prstGeom>
        </xdr:spPr>
      </xdr:sp>
      <xdr:sp macro="" textlink="">
        <xdr:nvSpPr>
          <xdr:cNvPr id="72" name="Tekstiruutu 2"/>
          <xdr:cNvSpPr txBox="1"/>
        </xdr:nvSpPr>
        <xdr:spPr>
          <a:xfrm>
            <a:off x="472180" y="341906"/>
            <a:ext cx="1279977" cy="357809"/>
          </a:xfrm>
          <a:prstGeom prst="rect">
            <a:avLst/>
          </a:prstGeom>
          <a:solidFill>
            <a:schemeClr val="tx2"/>
          </a:solidFill>
          <a:ln/>
        </xdr:spPr>
        <xdr:style>
          <a:lnRef idx="1">
            <a:schemeClr val="accent4"/>
          </a:lnRef>
          <a:fillRef idx="3">
            <a:schemeClr val="accent4"/>
          </a:fillRef>
          <a:effectRef idx="2">
            <a:schemeClr val="accent4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>
              <a:lnSpc>
                <a:spcPct val="107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D</a:t>
            </a:r>
            <a:r>
              <a:rPr lang="fi-FI" sz="1100" baseline="-25000">
                <a:effectLst/>
                <a:ea typeface="Calibri"/>
                <a:cs typeface="Calibri"/>
              </a:rPr>
              <a:t>t</a:t>
            </a:r>
            <a:r>
              <a:rPr lang="fi-FI" sz="1100">
                <a:effectLst/>
                <a:ea typeface="Calibri"/>
                <a:cs typeface="Calibri"/>
              </a:rPr>
              <a:t> ≤ 60% BKT:sta</a:t>
            </a:r>
          </a:p>
        </xdr:txBody>
      </xdr:sp>
      <xdr:sp macro="" textlink="">
        <xdr:nvSpPr>
          <xdr:cNvPr id="73" name="Tekstiruutu 5"/>
          <xdr:cNvSpPr txBox="1"/>
        </xdr:nvSpPr>
        <xdr:spPr>
          <a:xfrm>
            <a:off x="63500" y="1530466"/>
            <a:ext cx="971550" cy="567690"/>
          </a:xfrm>
          <a:prstGeom prst="rect">
            <a:avLst/>
          </a:prstGeom>
          <a:solidFill>
            <a:schemeClr val="accent5"/>
          </a:solidFill>
          <a:ln/>
        </xdr:spPr>
        <xdr:style>
          <a:lnRef idx="1">
            <a:schemeClr val="accent5"/>
          </a:lnRef>
          <a:fillRef idx="3">
            <a:schemeClr val="accent5"/>
          </a:fillRef>
          <a:effectRef idx="2">
            <a:schemeClr val="accent5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spAutoFit/>
          </a:bodyPr>
          <a:lstStyle/>
          <a:p>
            <a:pPr>
              <a:lnSpc>
                <a:spcPct val="107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Velkakriteeri saavutettu</a:t>
            </a:r>
          </a:p>
        </xdr:txBody>
      </xdr:sp>
      <xdr:sp macro="" textlink="">
        <xdr:nvSpPr>
          <xdr:cNvPr id="74" name="Tekstiruutu 2"/>
          <xdr:cNvSpPr txBox="1"/>
        </xdr:nvSpPr>
        <xdr:spPr>
          <a:xfrm>
            <a:off x="1554232" y="1594077"/>
            <a:ext cx="696300" cy="296250"/>
          </a:xfrm>
          <a:prstGeom prst="rect">
            <a:avLst/>
          </a:prstGeom>
          <a:solidFill>
            <a:schemeClr val="tx2"/>
          </a:solidFill>
          <a:ln/>
        </xdr:spPr>
        <xdr:style>
          <a:lnRef idx="1">
            <a:schemeClr val="accent4"/>
          </a:lnRef>
          <a:fillRef idx="3">
            <a:schemeClr val="accent4"/>
          </a:fillRef>
          <a:effectRef idx="2">
            <a:schemeClr val="accent4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>
              <a:lnSpc>
                <a:spcPct val="107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D</a:t>
            </a:r>
            <a:r>
              <a:rPr lang="fi-FI" sz="1100" baseline="-25000">
                <a:effectLst/>
                <a:ea typeface="Calibri"/>
                <a:cs typeface="Calibri"/>
              </a:rPr>
              <a:t>t</a:t>
            </a:r>
            <a:r>
              <a:rPr lang="fi-FI" sz="1100">
                <a:effectLst/>
                <a:ea typeface="Calibri"/>
                <a:cs typeface="Calibri"/>
              </a:rPr>
              <a:t> ≤ bb</a:t>
            </a:r>
            <a:r>
              <a:rPr lang="fi-FI" sz="1100" baseline="-25000">
                <a:effectLst/>
                <a:ea typeface="Calibri"/>
                <a:cs typeface="Calibri"/>
              </a:rPr>
              <a:t>t</a:t>
            </a:r>
            <a:endParaRPr lang="fi-FI" sz="1100">
              <a:effectLst/>
              <a:ea typeface="Calibri"/>
              <a:cs typeface="Calibri"/>
            </a:endParaRPr>
          </a:p>
        </xdr:txBody>
      </xdr:sp>
      <xdr:grpSp>
        <xdr:nvGrpSpPr>
          <xdr:cNvPr id="75" name="Ryhmä 74"/>
          <xdr:cNvGrpSpPr/>
        </xdr:nvGrpSpPr>
        <xdr:grpSpPr>
          <a:xfrm>
            <a:off x="495944" y="744171"/>
            <a:ext cx="1196653" cy="734400"/>
            <a:chOff x="495944" y="744171"/>
            <a:chExt cx="1196653" cy="734400"/>
          </a:xfrm>
        </xdr:grpSpPr>
        <xdr:cxnSp macro="">
          <xdr:nvCxnSpPr>
            <xdr:cNvPr id="102" name="Suora nuoliyhdysviiva 101"/>
            <xdr:cNvCxnSpPr/>
          </xdr:nvCxnSpPr>
          <xdr:spPr>
            <a:xfrm flipH="1">
              <a:off x="495944" y="748321"/>
              <a:ext cx="577850" cy="730250"/>
            </a:xfrm>
            <a:prstGeom prst="straightConnector1">
              <a:avLst/>
            </a:prstGeom>
            <a:ln>
              <a:tailEnd type="arrow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cxnSp macro="">
          <xdr:nvCxnSpPr>
            <xdr:cNvPr id="103" name="Suora nuoliyhdysviiva 102"/>
            <xdr:cNvCxnSpPr/>
          </xdr:nvCxnSpPr>
          <xdr:spPr>
            <a:xfrm>
              <a:off x="1073794" y="744171"/>
              <a:ext cx="618803" cy="734400"/>
            </a:xfrm>
            <a:prstGeom prst="straightConnector1">
              <a:avLst/>
            </a:prstGeom>
            <a:ln>
              <a:tailEnd type="arrow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</xdr:grpSp>
      <xdr:sp macro="" textlink="">
        <xdr:nvSpPr>
          <xdr:cNvPr id="76" name="Tekstiruutu 5"/>
          <xdr:cNvSpPr txBox="1"/>
        </xdr:nvSpPr>
        <xdr:spPr>
          <a:xfrm>
            <a:off x="611046" y="5061200"/>
            <a:ext cx="971550" cy="567690"/>
          </a:xfrm>
          <a:prstGeom prst="rect">
            <a:avLst/>
          </a:prstGeom>
          <a:solidFill>
            <a:schemeClr val="accent5"/>
          </a:solidFill>
          <a:ln/>
        </xdr:spPr>
        <xdr:style>
          <a:lnRef idx="1">
            <a:schemeClr val="accent5"/>
          </a:lnRef>
          <a:fillRef idx="3">
            <a:schemeClr val="accent5"/>
          </a:fillRef>
          <a:effectRef idx="2">
            <a:schemeClr val="accent5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spAutoFit/>
          </a:bodyPr>
          <a:lstStyle/>
          <a:p>
            <a:pPr>
              <a:lnSpc>
                <a:spcPct val="107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Velkakriteeri saavutettu</a:t>
            </a:r>
          </a:p>
        </xdr:txBody>
      </xdr:sp>
      <xdr:sp macro="" textlink="">
        <xdr:nvSpPr>
          <xdr:cNvPr id="77" name="Tekstiruutu 2"/>
          <xdr:cNvSpPr txBox="1"/>
        </xdr:nvSpPr>
        <xdr:spPr>
          <a:xfrm>
            <a:off x="1330794" y="3627038"/>
            <a:ext cx="840258" cy="420333"/>
          </a:xfrm>
          <a:prstGeom prst="rect">
            <a:avLst/>
          </a:prstGeom>
          <a:solidFill>
            <a:schemeClr val="tx2"/>
          </a:solidFill>
          <a:ln/>
        </xdr:spPr>
        <xdr:style>
          <a:lnRef idx="1">
            <a:schemeClr val="accent4"/>
          </a:lnRef>
          <a:fillRef idx="3">
            <a:schemeClr val="accent4"/>
          </a:fillRef>
          <a:effectRef idx="2">
            <a:schemeClr val="accent4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>
              <a:lnSpc>
                <a:spcPct val="107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D</a:t>
            </a:r>
            <a:r>
              <a:rPr lang="fi-FI" sz="1100" baseline="-25000">
                <a:effectLst/>
                <a:ea typeface="Calibri"/>
                <a:cs typeface="Calibri"/>
              </a:rPr>
              <a:t>t+2 </a:t>
            </a:r>
            <a:r>
              <a:rPr lang="fi-FI" sz="1100">
                <a:effectLst/>
                <a:ea typeface="Calibri"/>
                <a:cs typeface="Calibri"/>
              </a:rPr>
              <a:t> ≤ bb</a:t>
            </a:r>
            <a:r>
              <a:rPr lang="fi-FI" sz="1100" baseline="-25000">
                <a:effectLst/>
                <a:ea typeface="Calibri"/>
                <a:cs typeface="Calibri"/>
              </a:rPr>
              <a:t>t+2</a:t>
            </a:r>
            <a:endParaRPr lang="fi-FI" sz="1100">
              <a:effectLst/>
              <a:ea typeface="Calibri"/>
              <a:cs typeface="Calibri"/>
            </a:endParaRPr>
          </a:p>
        </xdr:txBody>
      </xdr:sp>
      <xdr:sp macro="" textlink="">
        <xdr:nvSpPr>
          <xdr:cNvPr id="78" name="Tekstiruutu 5"/>
          <xdr:cNvSpPr txBox="1"/>
        </xdr:nvSpPr>
        <xdr:spPr>
          <a:xfrm>
            <a:off x="3680053" y="5061200"/>
            <a:ext cx="971550" cy="567690"/>
          </a:xfrm>
          <a:prstGeom prst="rect">
            <a:avLst/>
          </a:prstGeom>
          <a:solidFill>
            <a:schemeClr val="accent5"/>
          </a:solidFill>
          <a:ln/>
        </xdr:spPr>
        <xdr:style>
          <a:lnRef idx="1">
            <a:schemeClr val="accent5"/>
          </a:lnRef>
          <a:fillRef idx="3">
            <a:schemeClr val="accent5"/>
          </a:fillRef>
          <a:effectRef idx="2">
            <a:schemeClr val="accent5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spAutoFit/>
          </a:bodyPr>
          <a:lstStyle/>
          <a:p>
            <a:pPr>
              <a:lnSpc>
                <a:spcPct val="107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Velkakriteeri saavutettu</a:t>
            </a:r>
          </a:p>
        </xdr:txBody>
      </xdr:sp>
      <xdr:sp macro="" textlink="">
        <xdr:nvSpPr>
          <xdr:cNvPr id="79" name="Tekstiruutu 2"/>
          <xdr:cNvSpPr txBox="1"/>
        </xdr:nvSpPr>
        <xdr:spPr>
          <a:xfrm>
            <a:off x="2840181" y="3585986"/>
            <a:ext cx="1011319" cy="598158"/>
          </a:xfrm>
          <a:prstGeom prst="rect">
            <a:avLst/>
          </a:prstGeom>
          <a:solidFill>
            <a:schemeClr val="tx2"/>
          </a:solidFill>
          <a:ln/>
        </xdr:spPr>
        <xdr:style>
          <a:lnRef idx="1">
            <a:schemeClr val="accent4"/>
          </a:lnRef>
          <a:fillRef idx="3">
            <a:schemeClr val="accent4"/>
          </a:fillRef>
          <a:effectRef idx="2">
            <a:schemeClr val="accent4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>
              <a:lnSpc>
                <a:spcPct val="107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D</a:t>
            </a:r>
            <a:r>
              <a:rPr lang="fi-FI" sz="1100" baseline="-25000">
                <a:effectLst/>
                <a:ea typeface="Calibri"/>
                <a:cs typeface="Calibri"/>
              </a:rPr>
              <a:t>t</a:t>
            </a:r>
            <a:r>
              <a:rPr lang="fi-FI" sz="1100">
                <a:effectLst/>
                <a:ea typeface="Calibri"/>
                <a:cs typeface="Calibri"/>
              </a:rPr>
              <a:t> &gt; bb</a:t>
            </a:r>
            <a:r>
              <a:rPr lang="fi-FI" sz="1100" baseline="-25000">
                <a:effectLst/>
                <a:ea typeface="Calibri"/>
                <a:cs typeface="Calibri"/>
              </a:rPr>
              <a:t>t</a:t>
            </a:r>
            <a:r>
              <a:rPr lang="fi-FI" sz="1100">
                <a:effectLst/>
                <a:ea typeface="Calibri"/>
                <a:cs typeface="Calibri"/>
              </a:rPr>
              <a:t> suhdanteiden takia?</a:t>
            </a:r>
          </a:p>
        </xdr:txBody>
      </xdr:sp>
      <xdr:sp macro="" textlink="">
        <xdr:nvSpPr>
          <xdr:cNvPr id="80" name="Tekstiruutu 23"/>
          <xdr:cNvSpPr txBox="1"/>
        </xdr:nvSpPr>
        <xdr:spPr>
          <a:xfrm>
            <a:off x="2191559" y="5060626"/>
            <a:ext cx="1012825" cy="886404"/>
          </a:xfrm>
          <a:prstGeom prst="rect">
            <a:avLst/>
          </a:prstGeom>
          <a:solidFill>
            <a:schemeClr val="accent2"/>
          </a:solidFill>
          <a:ln/>
        </xdr:spPr>
        <xdr:style>
          <a:lnRef idx="1">
            <a:schemeClr val="accent2"/>
          </a:lnRef>
          <a:fillRef idx="3">
            <a:schemeClr val="accent2"/>
          </a:fillRef>
          <a:effectRef idx="2">
            <a:schemeClr val="accent2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spAutoFit/>
          </a:bodyPr>
          <a:lstStyle/>
          <a:p>
            <a:pPr>
              <a:lnSpc>
                <a:spcPct val="107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Komissio laatii raportin Art. 126(3) mukaan</a:t>
            </a:r>
          </a:p>
        </xdr:txBody>
      </xdr:sp>
      <xdr:sp macro="" textlink="">
        <xdr:nvSpPr>
          <xdr:cNvPr id="81" name="Tekstiruutu 24"/>
          <xdr:cNvSpPr txBox="1"/>
        </xdr:nvSpPr>
        <xdr:spPr>
          <a:xfrm>
            <a:off x="131262" y="860189"/>
            <a:ext cx="492760" cy="295991"/>
          </a:xfrm>
          <a:prstGeom prst="rect">
            <a:avLst/>
          </a:prstGeom>
          <a:ln>
            <a:noFill/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>
              <a:lnSpc>
                <a:spcPct val="107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Kyllä</a:t>
            </a:r>
          </a:p>
        </xdr:txBody>
      </xdr:sp>
      <xdr:sp macro="" textlink="">
        <xdr:nvSpPr>
          <xdr:cNvPr id="82" name="Tekstiruutu 24"/>
          <xdr:cNvSpPr txBox="1"/>
        </xdr:nvSpPr>
        <xdr:spPr>
          <a:xfrm>
            <a:off x="1073794" y="2055794"/>
            <a:ext cx="480438" cy="295910"/>
          </a:xfrm>
          <a:prstGeom prst="rect">
            <a:avLst/>
          </a:prstGeom>
          <a:ln>
            <a:noFill/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>
              <a:lnSpc>
                <a:spcPct val="106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Kyllä</a:t>
            </a:r>
            <a:endParaRPr lang="fi-FI" sz="1200">
              <a:effectLst/>
              <a:latin typeface="Times New Roman"/>
              <a:ea typeface="Times New Roman"/>
            </a:endParaRPr>
          </a:p>
        </xdr:txBody>
      </xdr:sp>
      <xdr:sp macro="" textlink="">
        <xdr:nvSpPr>
          <xdr:cNvPr id="83" name="Tekstiruutu 24"/>
          <xdr:cNvSpPr txBox="1"/>
        </xdr:nvSpPr>
        <xdr:spPr>
          <a:xfrm>
            <a:off x="913139" y="4349766"/>
            <a:ext cx="554355" cy="295910"/>
          </a:xfrm>
          <a:prstGeom prst="rect">
            <a:avLst/>
          </a:prstGeom>
          <a:ln>
            <a:noFill/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>
              <a:lnSpc>
                <a:spcPct val="105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Kyllä</a:t>
            </a:r>
            <a:endParaRPr lang="fi-FI" sz="1200">
              <a:effectLst/>
              <a:latin typeface="Times New Roman"/>
              <a:ea typeface="Times New Roman"/>
            </a:endParaRPr>
          </a:p>
        </xdr:txBody>
      </xdr:sp>
      <xdr:sp macro="" textlink="">
        <xdr:nvSpPr>
          <xdr:cNvPr id="84" name="Tekstiruutu 24"/>
          <xdr:cNvSpPr txBox="1"/>
        </xdr:nvSpPr>
        <xdr:spPr>
          <a:xfrm>
            <a:off x="3819695" y="4362253"/>
            <a:ext cx="554355" cy="295910"/>
          </a:xfrm>
          <a:prstGeom prst="rect">
            <a:avLst/>
          </a:prstGeom>
          <a:ln>
            <a:noFill/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>
              <a:lnSpc>
                <a:spcPct val="105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Kyllä</a:t>
            </a:r>
            <a:endParaRPr lang="fi-FI" sz="1200">
              <a:effectLst/>
              <a:latin typeface="Times New Roman"/>
              <a:ea typeface="Times New Roman"/>
            </a:endParaRPr>
          </a:p>
        </xdr:txBody>
      </xdr:sp>
      <xdr:sp macro="" textlink="">
        <xdr:nvSpPr>
          <xdr:cNvPr id="85" name="Tekstiruutu 24"/>
          <xdr:cNvSpPr txBox="1"/>
        </xdr:nvSpPr>
        <xdr:spPr>
          <a:xfrm>
            <a:off x="1554232" y="859505"/>
            <a:ext cx="492760" cy="295910"/>
          </a:xfrm>
          <a:prstGeom prst="rect">
            <a:avLst/>
          </a:prstGeom>
          <a:ln>
            <a:noFill/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>
              <a:lnSpc>
                <a:spcPct val="106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Ei</a:t>
            </a:r>
            <a:endParaRPr lang="fi-FI" sz="1200">
              <a:effectLst/>
              <a:latin typeface="Times New Roman"/>
              <a:ea typeface="Times New Roman"/>
            </a:endParaRPr>
          </a:p>
        </xdr:txBody>
      </xdr:sp>
      <xdr:sp macro="" textlink="">
        <xdr:nvSpPr>
          <xdr:cNvPr id="86" name="Tekstiruutu 24"/>
          <xdr:cNvSpPr txBox="1"/>
        </xdr:nvSpPr>
        <xdr:spPr>
          <a:xfrm>
            <a:off x="2090141" y="2060865"/>
            <a:ext cx="492760" cy="295910"/>
          </a:xfrm>
          <a:prstGeom prst="rect">
            <a:avLst/>
          </a:prstGeom>
          <a:ln>
            <a:noFill/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>
              <a:lnSpc>
                <a:spcPct val="105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Ei</a:t>
            </a:r>
            <a:endParaRPr lang="fi-FI" sz="1200">
              <a:effectLst/>
              <a:latin typeface="Times New Roman"/>
              <a:ea typeface="Times New Roman"/>
            </a:endParaRPr>
          </a:p>
        </xdr:txBody>
      </xdr:sp>
      <xdr:sp macro="" textlink="">
        <xdr:nvSpPr>
          <xdr:cNvPr id="87" name="Tekstiruutu 24"/>
          <xdr:cNvSpPr txBox="1"/>
        </xdr:nvSpPr>
        <xdr:spPr>
          <a:xfrm>
            <a:off x="2738074" y="4349766"/>
            <a:ext cx="321900" cy="295910"/>
          </a:xfrm>
          <a:prstGeom prst="rect">
            <a:avLst/>
          </a:prstGeom>
          <a:ln>
            <a:noFill/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>
              <a:lnSpc>
                <a:spcPct val="105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Ei</a:t>
            </a:r>
            <a:endParaRPr lang="fi-FI" sz="1200">
              <a:effectLst/>
              <a:latin typeface="Times New Roman"/>
              <a:ea typeface="Times New Roman"/>
            </a:endParaRPr>
          </a:p>
        </xdr:txBody>
      </xdr:sp>
      <xdr:sp macro="" textlink="">
        <xdr:nvSpPr>
          <xdr:cNvPr id="88" name="Tekstiruutu 24"/>
          <xdr:cNvSpPr txBox="1"/>
        </xdr:nvSpPr>
        <xdr:spPr>
          <a:xfrm>
            <a:off x="2046992" y="4349766"/>
            <a:ext cx="321310" cy="295910"/>
          </a:xfrm>
          <a:prstGeom prst="rect">
            <a:avLst/>
          </a:prstGeom>
          <a:ln>
            <a:noFill/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noAutofit/>
          </a:bodyPr>
          <a:lstStyle/>
          <a:p>
            <a:pPr>
              <a:lnSpc>
                <a:spcPct val="105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Ei</a:t>
            </a:r>
            <a:endParaRPr lang="fi-FI" sz="1200">
              <a:effectLst/>
              <a:latin typeface="Times New Roman"/>
              <a:ea typeface="Times New Roman"/>
            </a:endParaRPr>
          </a:p>
        </xdr:txBody>
      </xdr:sp>
      <xdr:sp macro="" textlink="">
        <xdr:nvSpPr>
          <xdr:cNvPr id="89" name="Tekstiruutu 33"/>
          <xdr:cNvSpPr txBox="1"/>
        </xdr:nvSpPr>
        <xdr:spPr>
          <a:xfrm>
            <a:off x="3059974" y="349857"/>
            <a:ext cx="2192655" cy="567690"/>
          </a:xfrm>
          <a:prstGeom prst="rect">
            <a:avLst/>
          </a:prstGeom>
          <a:solidFill>
            <a:srgbClr val="D7D3C7">
              <a:alpha val="50000"/>
            </a:srgbClr>
          </a:solidFill>
          <a:ln w="6350">
            <a:solidFill>
              <a:srgbClr val="D7D3C7"/>
            </a:solidFill>
          </a:ln>
          <a:effectLst/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spAutoFit/>
          </a:bodyPr>
          <a:lstStyle/>
          <a:p>
            <a:pPr>
              <a:lnSpc>
                <a:spcPct val="107000"/>
              </a:lnSpc>
              <a:spcAft>
                <a:spcPts val="800"/>
              </a:spcAft>
            </a:pPr>
            <a:r>
              <a:rPr lang="fi-FI" sz="1100">
                <a:effectLst/>
                <a:latin typeface="Calibri"/>
                <a:ea typeface="Calibri"/>
                <a:cs typeface="Calibri"/>
              </a:rPr>
              <a:t>1. Alittaako jäsenvaltion velka 60% BKT:sta?</a:t>
            </a:r>
          </a:p>
        </xdr:txBody>
      </xdr:sp>
      <xdr:sp macro="" textlink="">
        <xdr:nvSpPr>
          <xdr:cNvPr id="90" name="Tekstiruutu 34"/>
          <xdr:cNvSpPr txBox="1"/>
        </xdr:nvSpPr>
        <xdr:spPr>
          <a:xfrm>
            <a:off x="3059974" y="1533963"/>
            <a:ext cx="2185035" cy="751205"/>
          </a:xfrm>
          <a:prstGeom prst="rect">
            <a:avLst/>
          </a:prstGeom>
          <a:solidFill>
            <a:srgbClr val="D7D3C7">
              <a:alpha val="50000"/>
            </a:srgbClr>
          </a:solidFill>
          <a:ln w="6350">
            <a:solidFill>
              <a:srgbClr val="D7D3C7"/>
            </a:solidFill>
          </a:ln>
          <a:effectLst/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spAutoFit/>
          </a:bodyPr>
          <a:lstStyle/>
          <a:p>
            <a:pPr>
              <a:lnSpc>
                <a:spcPct val="107000"/>
              </a:lnSpc>
              <a:spcAft>
                <a:spcPts val="800"/>
              </a:spcAft>
            </a:pPr>
            <a:r>
              <a:rPr lang="fi-FI" sz="1100">
                <a:effectLst/>
                <a:latin typeface="Calibri"/>
                <a:ea typeface="Calibri"/>
                <a:cs typeface="Calibri"/>
              </a:rPr>
              <a:t>2. Alittaako velka taaksepäin katsovan kriteerin asettaman tavoiterajan?</a:t>
            </a:r>
          </a:p>
        </xdr:txBody>
      </xdr:sp>
      <xdr:sp macro="" textlink="">
        <xdr:nvSpPr>
          <xdr:cNvPr id="91" name="Tekstiruutu 35"/>
          <xdr:cNvSpPr txBox="1"/>
        </xdr:nvSpPr>
        <xdr:spPr>
          <a:xfrm>
            <a:off x="4166484" y="2801745"/>
            <a:ext cx="1637968" cy="1487805"/>
          </a:xfrm>
          <a:prstGeom prst="rect">
            <a:avLst/>
          </a:prstGeom>
          <a:solidFill>
            <a:srgbClr val="D7D3C7">
              <a:alpha val="50000"/>
            </a:srgbClr>
          </a:solidFill>
          <a:ln w="6350">
            <a:solidFill>
              <a:srgbClr val="D7D3C7"/>
            </a:solidFill>
          </a:ln>
          <a:effectLst/>
        </xdr:spPr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spAutoFit/>
          </a:bodyPr>
          <a:lstStyle/>
          <a:p>
            <a:pPr>
              <a:lnSpc>
                <a:spcPct val="107000"/>
              </a:lnSpc>
              <a:spcAft>
                <a:spcPts val="800"/>
              </a:spcAft>
            </a:pPr>
            <a:r>
              <a:rPr lang="fi-FI" sz="1100">
                <a:effectLst/>
                <a:latin typeface="Calibri"/>
                <a:ea typeface="Calibri"/>
                <a:cs typeface="Calibri"/>
              </a:rPr>
              <a:t>3. a) Alittaako velan ennustettu taso eteenpäin katsovan kriteerin asettaman tavoiterajan tai b) Johtuuko velkakriteerin ylitys suhdanteista?</a:t>
            </a:r>
          </a:p>
        </xdr:txBody>
      </xdr:sp>
      <xdr:grpSp>
        <xdr:nvGrpSpPr>
          <xdr:cNvPr id="92" name="Ryhmä 91"/>
          <xdr:cNvGrpSpPr/>
        </xdr:nvGrpSpPr>
        <xdr:grpSpPr>
          <a:xfrm>
            <a:off x="1306851" y="1984946"/>
            <a:ext cx="1196339" cy="734060"/>
            <a:chOff x="1" y="0"/>
            <a:chExt cx="1196652" cy="734400"/>
          </a:xfrm>
        </xdr:grpSpPr>
        <xdr:cxnSp macro="">
          <xdr:nvCxnSpPr>
            <xdr:cNvPr id="100" name="Suora nuoliyhdysviiva 99"/>
            <xdr:cNvCxnSpPr/>
          </xdr:nvCxnSpPr>
          <xdr:spPr>
            <a:xfrm flipH="1">
              <a:off x="1" y="4150"/>
              <a:ext cx="577850" cy="730250"/>
            </a:xfrm>
            <a:prstGeom prst="straightConnector1">
              <a:avLst/>
            </a:prstGeom>
            <a:ln>
              <a:tailEnd type="arrow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cxnSp macro="">
          <xdr:nvCxnSpPr>
            <xdr:cNvPr id="101" name="Suora nuoliyhdysviiva 100"/>
            <xdr:cNvCxnSpPr/>
          </xdr:nvCxnSpPr>
          <xdr:spPr>
            <a:xfrm>
              <a:off x="577850" y="0"/>
              <a:ext cx="618803" cy="734400"/>
            </a:xfrm>
            <a:prstGeom prst="straightConnector1">
              <a:avLst/>
            </a:prstGeom>
            <a:ln>
              <a:tailEnd type="arrow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</xdr:grpSp>
      <xdr:sp macro="" textlink="">
        <xdr:nvSpPr>
          <xdr:cNvPr id="93" name="Tekstiruutu 5"/>
          <xdr:cNvSpPr txBox="1"/>
        </xdr:nvSpPr>
        <xdr:spPr>
          <a:xfrm>
            <a:off x="495944" y="2801746"/>
            <a:ext cx="971550" cy="563245"/>
          </a:xfrm>
          <a:prstGeom prst="rect">
            <a:avLst/>
          </a:prstGeom>
          <a:solidFill>
            <a:schemeClr val="accent5"/>
          </a:solidFill>
          <a:ln/>
        </xdr:spPr>
        <xdr:style>
          <a:lnRef idx="1">
            <a:schemeClr val="accent5"/>
          </a:lnRef>
          <a:fillRef idx="3">
            <a:schemeClr val="accent5"/>
          </a:fillRef>
          <a:effectRef idx="2">
            <a:schemeClr val="accent5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t" anchorCtr="0" forceAA="0" compatLnSpc="1">
            <a:prstTxWarp prst="textNoShape">
              <a:avLst/>
            </a:prstTxWarp>
            <a:spAutoFit/>
          </a:bodyPr>
          <a:lstStyle/>
          <a:p>
            <a:pPr>
              <a:lnSpc>
                <a:spcPct val="106000"/>
              </a:lnSpc>
              <a:spcAft>
                <a:spcPts val="800"/>
              </a:spcAft>
            </a:pPr>
            <a:r>
              <a:rPr lang="fi-FI" sz="1100">
                <a:effectLst/>
                <a:ea typeface="Calibri"/>
                <a:cs typeface="Calibri"/>
              </a:rPr>
              <a:t>Velkakriteeri saavutettu</a:t>
            </a:r>
            <a:endParaRPr lang="fi-FI" sz="1200">
              <a:effectLst/>
              <a:latin typeface="Times New Roman"/>
              <a:ea typeface="Times New Roman"/>
            </a:endParaRPr>
          </a:p>
        </xdr:txBody>
      </xdr:sp>
      <xdr:grpSp>
        <xdr:nvGrpSpPr>
          <xdr:cNvPr id="94" name="Ryhmä 93"/>
          <xdr:cNvGrpSpPr/>
        </xdr:nvGrpSpPr>
        <xdr:grpSpPr>
          <a:xfrm>
            <a:off x="1243525" y="4245893"/>
            <a:ext cx="1196339" cy="734060"/>
            <a:chOff x="1" y="0"/>
            <a:chExt cx="1196652" cy="734400"/>
          </a:xfrm>
        </xdr:grpSpPr>
        <xdr:cxnSp macro="">
          <xdr:nvCxnSpPr>
            <xdr:cNvPr id="98" name="Suora nuoliyhdysviiva 97"/>
            <xdr:cNvCxnSpPr/>
          </xdr:nvCxnSpPr>
          <xdr:spPr>
            <a:xfrm flipH="1">
              <a:off x="1" y="4150"/>
              <a:ext cx="577850" cy="730250"/>
            </a:xfrm>
            <a:prstGeom prst="straightConnector1">
              <a:avLst/>
            </a:prstGeom>
            <a:ln>
              <a:tailEnd type="arrow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cxnSp macro="">
          <xdr:nvCxnSpPr>
            <xdr:cNvPr id="99" name="Suora nuoliyhdysviiva 98"/>
            <xdr:cNvCxnSpPr/>
          </xdr:nvCxnSpPr>
          <xdr:spPr>
            <a:xfrm>
              <a:off x="577850" y="0"/>
              <a:ext cx="618803" cy="734400"/>
            </a:xfrm>
            <a:prstGeom prst="straightConnector1">
              <a:avLst/>
            </a:prstGeom>
            <a:ln>
              <a:tailEnd type="arrow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</xdr:grpSp>
      <xdr:grpSp>
        <xdr:nvGrpSpPr>
          <xdr:cNvPr id="95" name="Ryhmä 94"/>
          <xdr:cNvGrpSpPr/>
        </xdr:nvGrpSpPr>
        <xdr:grpSpPr>
          <a:xfrm>
            <a:off x="2795584" y="4253896"/>
            <a:ext cx="1196339" cy="734060"/>
            <a:chOff x="1" y="0"/>
            <a:chExt cx="1196652" cy="734400"/>
          </a:xfrm>
        </xdr:grpSpPr>
        <xdr:cxnSp macro="">
          <xdr:nvCxnSpPr>
            <xdr:cNvPr id="96" name="Suora nuoliyhdysviiva 95"/>
            <xdr:cNvCxnSpPr/>
          </xdr:nvCxnSpPr>
          <xdr:spPr>
            <a:xfrm flipH="1">
              <a:off x="1" y="4150"/>
              <a:ext cx="577850" cy="730250"/>
            </a:xfrm>
            <a:prstGeom prst="straightConnector1">
              <a:avLst/>
            </a:prstGeom>
            <a:ln>
              <a:tailEnd type="arrow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cxnSp macro="">
          <xdr:nvCxnSpPr>
            <xdr:cNvPr id="97" name="Suora nuoliyhdysviiva 96"/>
            <xdr:cNvCxnSpPr/>
          </xdr:nvCxnSpPr>
          <xdr:spPr>
            <a:xfrm>
              <a:off x="577850" y="0"/>
              <a:ext cx="618803" cy="734400"/>
            </a:xfrm>
            <a:prstGeom prst="straightConnector1">
              <a:avLst/>
            </a:prstGeom>
            <a:ln>
              <a:tailEnd type="arrow"/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</xdr:grpSp>
    </xdr:grpSp>
    <xdr:clientData/>
  </xdr:twoCellAnchor>
  <xdr:twoCellAnchor>
    <xdr:from>
      <xdr:col>6</xdr:col>
      <xdr:colOff>190500</xdr:colOff>
      <xdr:row>35</xdr:row>
      <xdr:rowOff>76200</xdr:rowOff>
    </xdr:from>
    <xdr:to>
      <xdr:col>9</xdr:col>
      <xdr:colOff>38100</xdr:colOff>
      <xdr:row>41</xdr:row>
      <xdr:rowOff>161925</xdr:rowOff>
    </xdr:to>
    <xdr:sp macro="" textlink="">
      <xdr:nvSpPr>
        <xdr:cNvPr id="104" name="Tekstiruutu 35"/>
        <xdr:cNvSpPr txBox="1"/>
      </xdr:nvSpPr>
      <xdr:spPr>
        <a:xfrm>
          <a:off x="3848100" y="6172200"/>
          <a:ext cx="1676400" cy="1228725"/>
        </a:xfrm>
        <a:prstGeom prst="rect">
          <a:avLst/>
        </a:prstGeom>
        <a:solidFill>
          <a:srgbClr val="D7D3C7">
            <a:alpha val="50000"/>
          </a:srgbClr>
        </a:solidFill>
        <a:ln w="6350">
          <a:solidFill>
            <a:srgbClr val="D7D3C7"/>
          </a:solidFill>
        </a:ln>
        <a:effectLst/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>
            <a:lnSpc>
              <a:spcPct val="107000"/>
            </a:lnSpc>
            <a:spcAft>
              <a:spcPts val="800"/>
            </a:spcAft>
          </a:pPr>
          <a:r>
            <a:rPr lang="fi-FI" sz="1100">
              <a:effectLst/>
              <a:latin typeface="Calibri"/>
              <a:ea typeface="Calibri"/>
              <a:cs typeface="Calibri"/>
            </a:rPr>
            <a:t>Huom.</a:t>
          </a:r>
          <a:r>
            <a:rPr lang="fi-FI" sz="1100" baseline="0">
              <a:effectLst/>
              <a:latin typeface="Calibri"/>
              <a:ea typeface="Calibri"/>
              <a:cs typeface="Calibri"/>
            </a:rPr>
            <a:t> komissio voi laatia artiklan 126(3) mukaisen raportin ennusteiden perusteella jos velkakriteeri on ylittämässä 60 % rajan.</a:t>
          </a:r>
          <a:endParaRPr lang="fi-FI" sz="1100">
            <a:effectLst/>
            <a:latin typeface="Calibri"/>
            <a:ea typeface="Calibri"/>
            <a:cs typeface="Calibri"/>
          </a:endParaRPr>
        </a:p>
      </xdr:txBody>
    </xdr:sp>
    <xdr:clientData/>
  </xdr:twoCellAnchor>
  <xdr:twoCellAnchor>
    <xdr:from>
      <xdr:col>5</xdr:col>
      <xdr:colOff>323850</xdr:colOff>
      <xdr:row>33</xdr:row>
      <xdr:rowOff>0</xdr:rowOff>
    </xdr:from>
    <xdr:to>
      <xdr:col>6</xdr:col>
      <xdr:colOff>161925</xdr:colOff>
      <xdr:row>35</xdr:row>
      <xdr:rowOff>76200</xdr:rowOff>
    </xdr:to>
    <xdr:cxnSp macro="">
      <xdr:nvCxnSpPr>
        <xdr:cNvPr id="105" name="Suora nuoliyhdysviiva 104"/>
        <xdr:cNvCxnSpPr/>
      </xdr:nvCxnSpPr>
      <xdr:spPr>
        <a:xfrm flipH="1" flipV="1">
          <a:off x="3371850" y="5715000"/>
          <a:ext cx="447675" cy="4572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VTV">
  <a:themeElements>
    <a:clrScheme name="Valtiontalouden tarkastusvirasto">
      <a:dk1>
        <a:sysClr val="windowText" lastClr="000000"/>
      </a:dk1>
      <a:lt1>
        <a:sysClr val="window" lastClr="FFFFFF"/>
      </a:lt1>
      <a:dk2>
        <a:srgbClr val="0075B0"/>
      </a:dk2>
      <a:lt2>
        <a:srgbClr val="D7D3C7"/>
      </a:lt2>
      <a:accent1>
        <a:srgbClr val="002C5F"/>
      </a:accent1>
      <a:accent2>
        <a:srgbClr val="C50084"/>
      </a:accent2>
      <a:accent3>
        <a:srgbClr val="8CB8C6"/>
      </a:accent3>
      <a:accent4>
        <a:srgbClr val="0075B0"/>
      </a:accent4>
      <a:accent5>
        <a:srgbClr val="00B092"/>
      </a:accent5>
      <a:accent6>
        <a:srgbClr val="D7D3C7"/>
      </a:accent6>
      <a:hlink>
        <a:srgbClr val="0075B0"/>
      </a:hlink>
      <a:folHlink>
        <a:srgbClr val="0075B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D50"/>
  <sheetViews>
    <sheetView tabSelected="1" workbookViewId="0">
      <selection activeCell="A38" sqref="A38"/>
    </sheetView>
  </sheetViews>
  <sheetFormatPr defaultRowHeight="15" x14ac:dyDescent="0.25"/>
  <cols>
    <col min="1" max="1" width="14.5703125" style="241" customWidth="1"/>
  </cols>
  <sheetData>
    <row r="1" spans="1:82" s="262" customFormat="1" x14ac:dyDescent="0.25">
      <c r="A1" s="261" t="s">
        <v>355</v>
      </c>
    </row>
    <row r="2" spans="1:82" s="262" customFormat="1" x14ac:dyDescent="0.25">
      <c r="B2" s="263"/>
    </row>
    <row r="3" spans="1:82" s="262" customFormat="1" x14ac:dyDescent="0.25">
      <c r="A3" s="262" t="s">
        <v>428</v>
      </c>
    </row>
    <row r="4" spans="1:82" s="262" customFormat="1" x14ac:dyDescent="0.25">
      <c r="E4" s="264"/>
    </row>
    <row r="5" spans="1:82" s="262" customFormat="1" x14ac:dyDescent="0.25">
      <c r="A5" s="262" t="s">
        <v>356</v>
      </c>
    </row>
    <row r="6" spans="1:82" s="262" customFormat="1" x14ac:dyDescent="0.25">
      <c r="A6" s="262" t="s">
        <v>357</v>
      </c>
    </row>
    <row r="7" spans="1:82" s="262" customFormat="1" x14ac:dyDescent="0.25"/>
    <row r="8" spans="1:82" s="262" customFormat="1" x14ac:dyDescent="0.25">
      <c r="A8" s="265" t="s">
        <v>0</v>
      </c>
    </row>
    <row r="9" spans="1:82" s="262" customFormat="1" x14ac:dyDescent="0.25"/>
    <row r="10" spans="1:82" s="262" customFormat="1" x14ac:dyDescent="0.25">
      <c r="B10" s="265" t="s">
        <v>1</v>
      </c>
      <c r="C10" s="265" t="s">
        <v>2</v>
      </c>
    </row>
    <row r="11" spans="1:82" x14ac:dyDescent="0.25">
      <c r="A11" s="787" t="s">
        <v>39</v>
      </c>
      <c r="B11" s="153"/>
      <c r="C11" s="262" t="s">
        <v>5</v>
      </c>
      <c r="D11" s="262"/>
      <c r="E11" s="262"/>
      <c r="F11" s="262"/>
      <c r="G11" s="262"/>
      <c r="H11" s="262"/>
      <c r="I11" s="262"/>
      <c r="J11" s="262"/>
      <c r="K11" s="262"/>
      <c r="L11" s="262"/>
      <c r="M11" s="262"/>
      <c r="N11" s="262"/>
      <c r="O11" s="262"/>
      <c r="P11" s="262"/>
      <c r="Q11" s="262"/>
      <c r="R11" s="262"/>
      <c r="S11" s="262"/>
      <c r="T11" s="262"/>
      <c r="U11" s="262"/>
      <c r="V11" s="262"/>
      <c r="W11" s="262"/>
      <c r="X11" s="262"/>
      <c r="Y11" s="262"/>
      <c r="Z11" s="262"/>
      <c r="AA11" s="262"/>
      <c r="AB11" s="262"/>
      <c r="AC11" s="262"/>
      <c r="AD11" s="262"/>
      <c r="AE11" s="262"/>
      <c r="AF11" s="262"/>
      <c r="AG11" s="262"/>
      <c r="AH11" s="262"/>
      <c r="AI11" s="262"/>
      <c r="AJ11" s="262"/>
      <c r="AK11" s="262"/>
      <c r="AL11" s="262"/>
      <c r="AM11" s="262"/>
      <c r="AN11" s="262"/>
      <c r="AO11" s="262"/>
      <c r="AP11" s="262"/>
      <c r="AQ11" s="262"/>
      <c r="AR11" s="262"/>
      <c r="AS11" s="262"/>
      <c r="AT11" s="262"/>
      <c r="AU11" s="262"/>
      <c r="AV11" s="262"/>
      <c r="AW11" s="262"/>
      <c r="AX11" s="262"/>
      <c r="AY11" s="262"/>
      <c r="AZ11" s="262"/>
      <c r="BA11" s="262"/>
      <c r="BB11" s="262"/>
      <c r="BC11" s="262"/>
      <c r="BD11" s="262"/>
      <c r="BE11" s="262"/>
      <c r="BF11" s="262"/>
      <c r="BG11" s="262"/>
      <c r="BH11" s="262"/>
      <c r="BI11" s="262"/>
      <c r="BJ11" s="262"/>
      <c r="BK11" s="262"/>
      <c r="BL11" s="262"/>
      <c r="BM11" s="262"/>
      <c r="BN11" s="262"/>
      <c r="BO11" s="262"/>
      <c r="BP11" s="262"/>
      <c r="BQ11" s="262"/>
      <c r="BR11" s="262"/>
      <c r="BS11" s="262"/>
      <c r="BT11" s="262"/>
      <c r="BU11" s="262"/>
      <c r="BV11" s="262"/>
      <c r="BW11" s="262"/>
      <c r="BX11" s="262"/>
      <c r="BY11" s="262"/>
      <c r="BZ11" s="262"/>
      <c r="CA11" s="262"/>
      <c r="CB11" s="262"/>
      <c r="CC11" s="262"/>
      <c r="CD11" s="262"/>
    </row>
    <row r="12" spans="1:82" s="2" customFormat="1" x14ac:dyDescent="0.25">
      <c r="A12" s="787"/>
      <c r="B12" s="154"/>
      <c r="C12" s="262" t="s">
        <v>4</v>
      </c>
      <c r="D12" s="262"/>
      <c r="E12" s="262"/>
      <c r="F12" s="262"/>
      <c r="G12" s="262"/>
      <c r="H12" s="262"/>
      <c r="I12" s="262"/>
      <c r="J12" s="262"/>
      <c r="K12" s="262"/>
      <c r="L12" s="262"/>
      <c r="M12" s="262"/>
      <c r="N12" s="262"/>
      <c r="O12" s="262"/>
      <c r="P12" s="262"/>
      <c r="Q12" s="262"/>
      <c r="R12" s="262"/>
      <c r="S12" s="262"/>
      <c r="T12" s="262"/>
      <c r="U12" s="262"/>
      <c r="V12" s="262"/>
      <c r="W12" s="262"/>
      <c r="X12" s="262"/>
      <c r="Y12" s="262"/>
      <c r="Z12" s="262"/>
      <c r="AA12" s="262"/>
      <c r="AB12" s="262"/>
      <c r="AC12" s="262"/>
      <c r="AD12" s="262"/>
      <c r="AE12" s="262"/>
      <c r="AF12" s="262"/>
      <c r="AG12" s="262"/>
      <c r="AH12" s="262"/>
      <c r="AI12" s="262"/>
      <c r="AJ12" s="262"/>
      <c r="AK12" s="262"/>
      <c r="AL12" s="262"/>
      <c r="AM12" s="262"/>
      <c r="AN12" s="262"/>
      <c r="AO12" s="262"/>
      <c r="AP12" s="262"/>
      <c r="AQ12" s="262"/>
      <c r="AR12" s="262"/>
      <c r="AS12" s="262"/>
      <c r="AT12" s="262"/>
      <c r="AU12" s="262"/>
      <c r="AV12" s="262"/>
      <c r="AW12" s="262"/>
      <c r="AX12" s="262"/>
      <c r="AY12" s="262"/>
      <c r="AZ12" s="262"/>
      <c r="BA12" s="262"/>
      <c r="BB12" s="262"/>
      <c r="BC12" s="262"/>
      <c r="BD12" s="262"/>
      <c r="BE12" s="262"/>
      <c r="BF12" s="262"/>
      <c r="BG12" s="262"/>
      <c r="BH12" s="262"/>
      <c r="BI12" s="262"/>
      <c r="BJ12" s="262"/>
      <c r="BK12" s="262"/>
      <c r="BL12" s="262"/>
      <c r="BM12" s="262"/>
      <c r="BN12" s="262"/>
      <c r="BO12" s="262"/>
      <c r="BP12" s="262"/>
      <c r="BQ12" s="262"/>
      <c r="BR12" s="262"/>
      <c r="BS12" s="262"/>
      <c r="BT12" s="262"/>
      <c r="BU12" s="262"/>
      <c r="BV12" s="262"/>
      <c r="BW12" s="262"/>
      <c r="BX12" s="262"/>
      <c r="BY12" s="262"/>
      <c r="BZ12" s="262"/>
      <c r="CA12" s="262"/>
      <c r="CB12" s="262"/>
      <c r="CC12" s="262"/>
      <c r="CD12" s="262"/>
    </row>
    <row r="13" spans="1:82" s="2" customFormat="1" x14ac:dyDescent="0.25">
      <c r="A13" s="787"/>
      <c r="B13" s="149"/>
      <c r="C13" s="262" t="s">
        <v>3</v>
      </c>
      <c r="D13" s="262"/>
      <c r="E13" s="262"/>
      <c r="F13" s="262"/>
      <c r="G13" s="262"/>
      <c r="H13" s="262"/>
      <c r="I13" s="262"/>
      <c r="J13" s="262"/>
      <c r="K13" s="262"/>
      <c r="L13" s="262"/>
      <c r="M13" s="262"/>
      <c r="N13" s="262"/>
      <c r="O13" s="262"/>
      <c r="P13" s="262"/>
      <c r="Q13" s="262"/>
      <c r="R13" s="262"/>
      <c r="S13" s="262"/>
      <c r="T13" s="262"/>
      <c r="U13" s="262"/>
      <c r="V13" s="262"/>
      <c r="W13" s="262"/>
      <c r="X13" s="262"/>
      <c r="Y13" s="262"/>
      <c r="Z13" s="262"/>
      <c r="AA13" s="262"/>
      <c r="AB13" s="262"/>
      <c r="AC13" s="262"/>
      <c r="AD13" s="262"/>
      <c r="AE13" s="262"/>
      <c r="AF13" s="262"/>
      <c r="AG13" s="262"/>
      <c r="AH13" s="262"/>
      <c r="AI13" s="262"/>
      <c r="AJ13" s="262"/>
      <c r="AK13" s="262"/>
      <c r="AL13" s="262"/>
      <c r="AM13" s="262"/>
      <c r="AN13" s="262"/>
      <c r="AO13" s="262"/>
      <c r="AP13" s="262"/>
      <c r="AQ13" s="262"/>
      <c r="AR13" s="262"/>
      <c r="AS13" s="262"/>
      <c r="AT13" s="262"/>
      <c r="AU13" s="262"/>
      <c r="AV13" s="262"/>
      <c r="AW13" s="262"/>
      <c r="AX13" s="262"/>
      <c r="AY13" s="262"/>
      <c r="AZ13" s="262"/>
      <c r="BA13" s="262"/>
      <c r="BB13" s="262"/>
      <c r="BC13" s="262"/>
      <c r="BD13" s="262"/>
      <c r="BE13" s="262"/>
      <c r="BF13" s="262"/>
      <c r="BG13" s="262"/>
      <c r="BH13" s="262"/>
      <c r="BI13" s="262"/>
      <c r="BJ13" s="262"/>
      <c r="BK13" s="262"/>
      <c r="BL13" s="262"/>
      <c r="BM13" s="262"/>
      <c r="BN13" s="262"/>
      <c r="BO13" s="262"/>
      <c r="BP13" s="262"/>
      <c r="BQ13" s="262"/>
      <c r="BR13" s="262"/>
      <c r="BS13" s="262"/>
      <c r="BT13" s="262"/>
      <c r="BU13" s="262"/>
      <c r="BV13" s="262"/>
      <c r="BW13" s="262"/>
      <c r="BX13" s="262"/>
      <c r="BY13" s="262"/>
      <c r="BZ13" s="262"/>
      <c r="CA13" s="262"/>
      <c r="CB13" s="262"/>
      <c r="CC13" s="262"/>
      <c r="CD13" s="262"/>
    </row>
    <row r="14" spans="1:82" s="2" customFormat="1" x14ac:dyDescent="0.25">
      <c r="A14" s="788" t="s">
        <v>38</v>
      </c>
      <c r="B14" s="6"/>
      <c r="C14" s="262" t="s">
        <v>406</v>
      </c>
      <c r="D14" s="262"/>
      <c r="E14" s="262"/>
      <c r="F14" s="262"/>
      <c r="G14" s="262"/>
      <c r="H14" s="262"/>
      <c r="I14" s="262"/>
      <c r="J14" s="262"/>
      <c r="K14" s="262"/>
      <c r="L14" s="262"/>
      <c r="M14" s="262"/>
      <c r="N14" s="262"/>
      <c r="O14" s="262"/>
      <c r="P14" s="262"/>
      <c r="Q14" s="262"/>
      <c r="R14" s="262"/>
      <c r="S14" s="262"/>
      <c r="T14" s="262"/>
      <c r="U14" s="262"/>
      <c r="V14" s="262"/>
      <c r="W14" s="262"/>
      <c r="X14" s="262"/>
      <c r="Y14" s="262"/>
      <c r="Z14" s="262"/>
      <c r="AA14" s="262"/>
      <c r="AB14" s="262"/>
      <c r="AC14" s="262"/>
      <c r="AD14" s="262"/>
      <c r="AE14" s="262"/>
      <c r="AF14" s="262"/>
      <c r="AG14" s="262"/>
      <c r="AH14" s="262"/>
      <c r="AI14" s="262"/>
      <c r="AJ14" s="262"/>
      <c r="AK14" s="262"/>
      <c r="AL14" s="262"/>
      <c r="AM14" s="262"/>
      <c r="AN14" s="262"/>
      <c r="AO14" s="262"/>
      <c r="AP14" s="262"/>
      <c r="AQ14" s="262"/>
      <c r="AR14" s="262"/>
      <c r="AS14" s="262"/>
      <c r="AT14" s="262"/>
      <c r="AU14" s="262"/>
      <c r="AV14" s="262"/>
      <c r="AW14" s="262"/>
      <c r="AX14" s="262"/>
      <c r="AY14" s="262"/>
      <c r="AZ14" s="262"/>
      <c r="BA14" s="262"/>
      <c r="BB14" s="262"/>
      <c r="BC14" s="262"/>
      <c r="BD14" s="262"/>
      <c r="BE14" s="262"/>
      <c r="BF14" s="262"/>
      <c r="BG14" s="262"/>
      <c r="BH14" s="262"/>
      <c r="BI14" s="262"/>
      <c r="BJ14" s="262"/>
      <c r="BK14" s="262"/>
      <c r="BL14" s="262"/>
      <c r="BM14" s="262"/>
      <c r="BN14" s="262"/>
      <c r="BO14" s="262"/>
      <c r="BP14" s="262"/>
      <c r="BQ14" s="262"/>
      <c r="BR14" s="262"/>
      <c r="BS14" s="262"/>
      <c r="BT14" s="262"/>
      <c r="BU14" s="262"/>
      <c r="BV14" s="262"/>
      <c r="BW14" s="262"/>
      <c r="BX14" s="262"/>
      <c r="BY14" s="262"/>
      <c r="BZ14" s="262"/>
      <c r="CA14" s="262"/>
      <c r="CB14" s="262"/>
      <c r="CC14" s="262"/>
      <c r="CD14" s="262"/>
    </row>
    <row r="15" spans="1:82" s="2" customFormat="1" x14ac:dyDescent="0.25">
      <c r="A15" s="788"/>
      <c r="B15" s="1"/>
      <c r="C15" s="262" t="s">
        <v>37</v>
      </c>
      <c r="D15" s="262"/>
      <c r="E15" s="262"/>
      <c r="F15" s="262"/>
      <c r="G15" s="262"/>
      <c r="H15" s="262"/>
      <c r="I15" s="262"/>
      <c r="J15" s="262"/>
      <c r="K15" s="262"/>
      <c r="L15" s="262"/>
      <c r="M15" s="262"/>
      <c r="N15" s="262"/>
      <c r="O15" s="262"/>
      <c r="P15" s="262"/>
      <c r="Q15" s="262"/>
      <c r="R15" s="262"/>
      <c r="S15" s="262"/>
      <c r="T15" s="262"/>
      <c r="U15" s="262"/>
      <c r="V15" s="262"/>
      <c r="W15" s="262"/>
      <c r="X15" s="262"/>
      <c r="Y15" s="262"/>
      <c r="Z15" s="262"/>
      <c r="AA15" s="262"/>
      <c r="AB15" s="262"/>
      <c r="AC15" s="262"/>
      <c r="AD15" s="262"/>
      <c r="AE15" s="262"/>
      <c r="AF15" s="262"/>
      <c r="AG15" s="262"/>
      <c r="AH15" s="262"/>
      <c r="AI15" s="262"/>
      <c r="AJ15" s="262"/>
      <c r="AK15" s="262"/>
      <c r="AL15" s="262"/>
      <c r="AM15" s="262"/>
      <c r="AN15" s="262"/>
      <c r="AO15" s="262"/>
      <c r="AP15" s="262"/>
      <c r="AQ15" s="262"/>
      <c r="AR15" s="262"/>
      <c r="AS15" s="262"/>
      <c r="AT15" s="262"/>
      <c r="AU15" s="262"/>
      <c r="AV15" s="262"/>
      <c r="AW15" s="262"/>
      <c r="AX15" s="262"/>
      <c r="AY15" s="262"/>
      <c r="AZ15" s="262"/>
      <c r="BA15" s="262"/>
      <c r="BB15" s="262"/>
      <c r="BC15" s="262"/>
      <c r="BD15" s="262"/>
      <c r="BE15" s="262"/>
      <c r="BF15" s="262"/>
      <c r="BG15" s="262"/>
      <c r="BH15" s="262"/>
      <c r="BI15" s="262"/>
      <c r="BJ15" s="262"/>
      <c r="BK15" s="262"/>
      <c r="BL15" s="262"/>
      <c r="BM15" s="262"/>
      <c r="BN15" s="262"/>
      <c r="BO15" s="262"/>
      <c r="BP15" s="262"/>
      <c r="BQ15" s="262"/>
      <c r="BR15" s="262"/>
      <c r="BS15" s="262"/>
      <c r="BT15" s="262"/>
      <c r="BU15" s="262"/>
      <c r="BV15" s="262"/>
      <c r="BW15" s="262"/>
      <c r="BX15" s="262"/>
      <c r="BY15" s="262"/>
      <c r="BZ15" s="262"/>
      <c r="CA15" s="262"/>
      <c r="CB15" s="262"/>
      <c r="CC15" s="262"/>
      <c r="CD15" s="262"/>
    </row>
    <row r="16" spans="1:82" s="262" customFormat="1" x14ac:dyDescent="0.25"/>
    <row r="17" spans="1:1" s="262" customFormat="1" x14ac:dyDescent="0.25">
      <c r="A17" s="262" t="s">
        <v>358</v>
      </c>
    </row>
    <row r="18" spans="1:1" s="262" customFormat="1" x14ac:dyDescent="0.25">
      <c r="A18" s="262" t="s">
        <v>359</v>
      </c>
    </row>
    <row r="19" spans="1:1" s="262" customFormat="1" x14ac:dyDescent="0.25"/>
    <row r="20" spans="1:1" s="262" customFormat="1" x14ac:dyDescent="0.25">
      <c r="A20" s="265" t="s">
        <v>6</v>
      </c>
    </row>
    <row r="21" spans="1:1" s="262" customFormat="1" x14ac:dyDescent="0.25">
      <c r="A21" s="262" t="s">
        <v>362</v>
      </c>
    </row>
    <row r="22" spans="1:1" s="262" customFormat="1" x14ac:dyDescent="0.25">
      <c r="A22" s="262" t="s">
        <v>360</v>
      </c>
    </row>
    <row r="23" spans="1:1" s="262" customFormat="1" x14ac:dyDescent="0.25">
      <c r="A23" s="2" t="s">
        <v>361</v>
      </c>
    </row>
    <row r="24" spans="1:1" s="262" customFormat="1" x14ac:dyDescent="0.25"/>
    <row r="25" spans="1:1" s="262" customFormat="1" x14ac:dyDescent="0.25"/>
    <row r="26" spans="1:1" s="262" customFormat="1" x14ac:dyDescent="0.25"/>
    <row r="27" spans="1:1" s="262" customFormat="1" x14ac:dyDescent="0.25"/>
    <row r="28" spans="1:1" s="262" customFormat="1" x14ac:dyDescent="0.25"/>
    <row r="29" spans="1:1" s="262" customFormat="1" x14ac:dyDescent="0.25"/>
    <row r="30" spans="1:1" s="262" customFormat="1" x14ac:dyDescent="0.25"/>
    <row r="31" spans="1:1" s="262" customFormat="1" x14ac:dyDescent="0.25"/>
    <row r="32" spans="1:1" s="262" customFormat="1" x14ac:dyDescent="0.25"/>
    <row r="33" s="262" customFormat="1" x14ac:dyDescent="0.25"/>
    <row r="34" s="262" customFormat="1" x14ac:dyDescent="0.25"/>
    <row r="35" s="262" customFormat="1" x14ac:dyDescent="0.25"/>
    <row r="36" s="262" customFormat="1" x14ac:dyDescent="0.25"/>
    <row r="37" s="262" customFormat="1" x14ac:dyDescent="0.25"/>
    <row r="38" s="262" customFormat="1" x14ac:dyDescent="0.25"/>
    <row r="39" s="262" customFormat="1" x14ac:dyDescent="0.25"/>
    <row r="40" s="262" customFormat="1" x14ac:dyDescent="0.25"/>
    <row r="41" s="262" customFormat="1" x14ac:dyDescent="0.25"/>
    <row r="42" s="262" customFormat="1" x14ac:dyDescent="0.25"/>
    <row r="43" s="262" customFormat="1" x14ac:dyDescent="0.25"/>
    <row r="44" s="262" customFormat="1" x14ac:dyDescent="0.25"/>
    <row r="45" s="262" customFormat="1" x14ac:dyDescent="0.25"/>
    <row r="46" s="262" customFormat="1" x14ac:dyDescent="0.25"/>
    <row r="47" s="262" customFormat="1" x14ac:dyDescent="0.25"/>
    <row r="48" s="262" customFormat="1" x14ac:dyDescent="0.25"/>
    <row r="49" s="262" customFormat="1" x14ac:dyDescent="0.25"/>
    <row r="50" s="262" customFormat="1" x14ac:dyDescent="0.25"/>
  </sheetData>
  <mergeCells count="2">
    <mergeCell ref="A11:A13"/>
    <mergeCell ref="A14:A1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AX125"/>
  <sheetViews>
    <sheetView zoomScaleNormal="100" workbookViewId="0">
      <selection activeCell="M38" sqref="M38"/>
    </sheetView>
  </sheetViews>
  <sheetFormatPr defaultRowHeight="15" x14ac:dyDescent="0.25"/>
  <cols>
    <col min="1" max="1" width="5.7109375" style="2" customWidth="1"/>
    <col min="2" max="2" width="14.85546875" customWidth="1"/>
    <col min="3" max="3" width="10.7109375" customWidth="1"/>
    <col min="4" max="4" width="7.7109375" customWidth="1"/>
    <col min="5" max="5" width="12.140625" customWidth="1"/>
    <col min="6" max="6" width="13.28515625" customWidth="1"/>
    <col min="7" max="7" width="14.42578125" customWidth="1"/>
    <col min="8" max="8" width="3.28515625" customWidth="1"/>
    <col min="9" max="9" width="15.5703125" customWidth="1"/>
    <col min="10" max="10" width="11.7109375" customWidth="1"/>
    <col min="11" max="11" width="8" customWidth="1"/>
    <col min="12" max="12" width="12.85546875" customWidth="1"/>
    <col min="13" max="13" width="13.140625" customWidth="1"/>
    <col min="14" max="14" width="14.28515625" customWidth="1"/>
    <col min="15" max="15" width="3.28515625" customWidth="1"/>
    <col min="16" max="16" width="14.42578125" customWidth="1"/>
    <col min="17" max="17" width="9" customWidth="1"/>
    <col min="18" max="18" width="7.42578125" customWidth="1"/>
    <col min="19" max="19" width="12.28515625" customWidth="1"/>
    <col min="20" max="20" width="12.140625" customWidth="1"/>
    <col min="21" max="21" width="15.140625" customWidth="1"/>
    <col min="22" max="22" width="2.5703125" customWidth="1"/>
    <col min="23" max="50" width="9.140625" style="262"/>
  </cols>
  <sheetData>
    <row r="1" spans="1:50" s="262" customFormat="1" x14ac:dyDescent="0.25">
      <c r="A1" s="262" t="s">
        <v>429</v>
      </c>
    </row>
    <row r="2" spans="1:50" s="262" customFormat="1" x14ac:dyDescent="0.25"/>
    <row r="3" spans="1:50" s="262" customFormat="1" x14ac:dyDescent="0.25">
      <c r="A3" s="262" t="s">
        <v>7</v>
      </c>
    </row>
    <row r="4" spans="1:50" s="262" customFormat="1" x14ac:dyDescent="0.25">
      <c r="C4" s="266" t="s">
        <v>8</v>
      </c>
    </row>
    <row r="5" spans="1:50" s="262" customFormat="1" x14ac:dyDescent="0.25">
      <c r="A5" s="262" t="s">
        <v>9</v>
      </c>
    </row>
    <row r="6" spans="1:50" s="262" customFormat="1" x14ac:dyDescent="0.25"/>
    <row r="7" spans="1:50" s="262" customFormat="1" x14ac:dyDescent="0.25">
      <c r="A7" s="262" t="s">
        <v>430</v>
      </c>
    </row>
    <row r="8" spans="1:50" s="262" customFormat="1" x14ac:dyDescent="0.25">
      <c r="A8" s="262" t="s">
        <v>14</v>
      </c>
    </row>
    <row r="9" spans="1:50" s="262" customFormat="1" x14ac:dyDescent="0.25">
      <c r="A9" s="262" t="s">
        <v>15</v>
      </c>
    </row>
    <row r="10" spans="1:50" s="262" customFormat="1" x14ac:dyDescent="0.25">
      <c r="C10" s="266" t="s">
        <v>16</v>
      </c>
    </row>
    <row r="11" spans="1:50" s="262" customFormat="1" x14ac:dyDescent="0.25">
      <c r="A11" s="262" t="s">
        <v>431</v>
      </c>
    </row>
    <row r="12" spans="1:50" s="262" customFormat="1" x14ac:dyDescent="0.25">
      <c r="A12" s="262" t="s">
        <v>177</v>
      </c>
    </row>
    <row r="13" spans="1:50" s="262" customFormat="1" x14ac:dyDescent="0.25"/>
    <row r="14" spans="1:50" s="7" customFormat="1" ht="18.75" x14ac:dyDescent="0.3">
      <c r="A14" s="8"/>
      <c r="B14" s="789" t="s">
        <v>24</v>
      </c>
      <c r="C14" s="789"/>
      <c r="D14" s="789"/>
      <c r="E14" s="789"/>
      <c r="F14" s="789"/>
      <c r="G14" s="789"/>
      <c r="H14" s="9"/>
      <c r="I14" s="789" t="s">
        <v>13</v>
      </c>
      <c r="J14" s="789"/>
      <c r="K14" s="789"/>
      <c r="L14" s="789"/>
      <c r="M14" s="789"/>
      <c r="N14" s="789"/>
      <c r="O14" s="9"/>
      <c r="P14" s="789" t="s">
        <v>25</v>
      </c>
      <c r="Q14" s="789"/>
      <c r="R14" s="789"/>
      <c r="S14" s="789"/>
      <c r="T14" s="789"/>
      <c r="U14" s="789"/>
      <c r="V14" s="10"/>
      <c r="W14" s="269"/>
      <c r="X14" s="269"/>
      <c r="Y14" s="269"/>
      <c r="Z14" s="269"/>
      <c r="AA14" s="269"/>
      <c r="AB14" s="269"/>
      <c r="AC14" s="269"/>
      <c r="AD14" s="269"/>
      <c r="AE14" s="269"/>
      <c r="AF14" s="269"/>
      <c r="AG14" s="269"/>
      <c r="AH14" s="269"/>
      <c r="AI14" s="269"/>
      <c r="AJ14" s="269"/>
      <c r="AK14" s="269"/>
      <c r="AL14" s="269"/>
      <c r="AM14" s="269"/>
      <c r="AN14" s="269"/>
      <c r="AO14" s="269"/>
      <c r="AP14" s="269"/>
      <c r="AQ14" s="269"/>
      <c r="AR14" s="269"/>
      <c r="AS14" s="269"/>
      <c r="AT14" s="269"/>
      <c r="AU14" s="269"/>
      <c r="AV14" s="269"/>
      <c r="AW14" s="269"/>
      <c r="AX14" s="269"/>
    </row>
    <row r="15" spans="1:50" s="22" customFormat="1" ht="43.5" customHeight="1" x14ac:dyDescent="0.25">
      <c r="A15" s="19"/>
      <c r="B15" s="678" t="s">
        <v>178</v>
      </c>
      <c r="C15" s="678" t="s">
        <v>33</v>
      </c>
      <c r="D15" s="678" t="s">
        <v>34</v>
      </c>
      <c r="E15" s="678" t="s">
        <v>35</v>
      </c>
      <c r="F15" s="678" t="s">
        <v>36</v>
      </c>
      <c r="G15" s="678" t="s">
        <v>18</v>
      </c>
      <c r="H15" s="20"/>
      <c r="I15" s="678" t="s">
        <v>178</v>
      </c>
      <c r="J15" s="678" t="s">
        <v>33</v>
      </c>
      <c r="K15" s="678" t="s">
        <v>34</v>
      </c>
      <c r="L15" s="678" t="s">
        <v>35</v>
      </c>
      <c r="M15" s="678" t="s">
        <v>36</v>
      </c>
      <c r="N15" s="678" t="s">
        <v>18</v>
      </c>
      <c r="O15" s="20"/>
      <c r="P15" s="678" t="s">
        <v>178</v>
      </c>
      <c r="Q15" s="678" t="s">
        <v>33</v>
      </c>
      <c r="R15" s="678" t="s">
        <v>34</v>
      </c>
      <c r="S15" s="678" t="s">
        <v>35</v>
      </c>
      <c r="T15" s="678" t="s">
        <v>36</v>
      </c>
      <c r="U15" s="678" t="s">
        <v>18</v>
      </c>
      <c r="V15" s="21"/>
      <c r="W15" s="270"/>
      <c r="X15" s="270"/>
      <c r="Y15" s="270"/>
      <c r="Z15" s="270"/>
      <c r="AA15" s="270"/>
      <c r="AB15" s="270"/>
      <c r="AC15" s="270"/>
      <c r="AD15" s="270"/>
      <c r="AE15" s="270"/>
      <c r="AF15" s="270"/>
      <c r="AG15" s="270"/>
      <c r="AH15" s="270"/>
      <c r="AI15" s="270"/>
      <c r="AJ15" s="270"/>
      <c r="AK15" s="270"/>
      <c r="AL15" s="270"/>
      <c r="AM15" s="270"/>
      <c r="AN15" s="270"/>
      <c r="AO15" s="270"/>
      <c r="AP15" s="270"/>
      <c r="AQ15" s="270"/>
      <c r="AR15" s="270"/>
      <c r="AS15" s="270"/>
      <c r="AT15" s="270"/>
      <c r="AU15" s="270"/>
      <c r="AV15" s="270"/>
      <c r="AW15" s="270"/>
      <c r="AX15" s="270"/>
    </row>
    <row r="16" spans="1:50" s="22" customFormat="1" ht="34.5" customHeight="1" x14ac:dyDescent="0.25">
      <c r="A16" s="19"/>
      <c r="B16" s="678" t="s">
        <v>109</v>
      </c>
      <c r="C16" s="678" t="s">
        <v>47</v>
      </c>
      <c r="D16" s="678"/>
      <c r="E16" s="678" t="s">
        <v>109</v>
      </c>
      <c r="F16" s="678" t="s">
        <v>109</v>
      </c>
      <c r="G16" s="678" t="s">
        <v>109</v>
      </c>
      <c r="H16" s="20"/>
      <c r="I16" s="678" t="s">
        <v>109</v>
      </c>
      <c r="J16" s="678" t="s">
        <v>47</v>
      </c>
      <c r="K16" s="678"/>
      <c r="L16" s="678" t="s">
        <v>109</v>
      </c>
      <c r="M16" s="678" t="s">
        <v>109</v>
      </c>
      <c r="N16" s="678" t="s">
        <v>109</v>
      </c>
      <c r="O16" s="20"/>
      <c r="P16" s="678" t="s">
        <v>109</v>
      </c>
      <c r="Q16" s="678" t="s">
        <v>47</v>
      </c>
      <c r="R16" s="678"/>
      <c r="S16" s="678" t="s">
        <v>109</v>
      </c>
      <c r="T16" s="678" t="s">
        <v>109</v>
      </c>
      <c r="U16" s="678" t="s">
        <v>109</v>
      </c>
      <c r="V16" s="21"/>
      <c r="W16" s="270"/>
      <c r="X16" s="270"/>
      <c r="Y16" s="270"/>
      <c r="Z16" s="270"/>
      <c r="AA16" s="270"/>
      <c r="AB16" s="270"/>
      <c r="AC16" s="270"/>
      <c r="AD16" s="270"/>
      <c r="AE16" s="270"/>
      <c r="AF16" s="270"/>
      <c r="AG16" s="270"/>
      <c r="AH16" s="270"/>
      <c r="AI16" s="270"/>
      <c r="AJ16" s="270"/>
      <c r="AK16" s="270"/>
      <c r="AL16" s="270"/>
      <c r="AM16" s="270"/>
      <c r="AN16" s="270"/>
      <c r="AO16" s="270"/>
      <c r="AP16" s="270"/>
      <c r="AQ16" s="270"/>
      <c r="AR16" s="270"/>
      <c r="AS16" s="270"/>
      <c r="AT16" s="270"/>
      <c r="AU16" s="270"/>
      <c r="AV16" s="270"/>
      <c r="AW16" s="270"/>
      <c r="AX16" s="270"/>
    </row>
    <row r="17" spans="1:50" s="4" customFormat="1" x14ac:dyDescent="0.25">
      <c r="A17" s="85" t="s">
        <v>28</v>
      </c>
      <c r="B17" s="327" t="s">
        <v>17</v>
      </c>
      <c r="C17" s="327" t="s">
        <v>19</v>
      </c>
      <c r="D17" s="679" t="s">
        <v>20</v>
      </c>
      <c r="E17" s="679" t="s">
        <v>21</v>
      </c>
      <c r="F17" s="679" t="s">
        <v>22</v>
      </c>
      <c r="G17" s="679" t="s">
        <v>23</v>
      </c>
      <c r="H17" s="481"/>
      <c r="I17" s="327" t="s">
        <v>17</v>
      </c>
      <c r="J17" s="327" t="s">
        <v>19</v>
      </c>
      <c r="K17" s="679" t="s">
        <v>20</v>
      </c>
      <c r="L17" s="679" t="s">
        <v>21</v>
      </c>
      <c r="M17" s="679" t="s">
        <v>22</v>
      </c>
      <c r="N17" s="679" t="s">
        <v>23</v>
      </c>
      <c r="O17" s="481"/>
      <c r="P17" s="327" t="s">
        <v>17</v>
      </c>
      <c r="Q17" s="327" t="s">
        <v>19</v>
      </c>
      <c r="R17" s="679" t="s">
        <v>20</v>
      </c>
      <c r="S17" s="679" t="s">
        <v>21</v>
      </c>
      <c r="T17" s="679" t="s">
        <v>22</v>
      </c>
      <c r="U17" s="679" t="s">
        <v>23</v>
      </c>
      <c r="V17" s="18"/>
      <c r="W17" s="261"/>
      <c r="X17" s="261"/>
      <c r="Y17" s="261"/>
      <c r="Z17" s="261"/>
      <c r="AA17" s="261"/>
      <c r="AB17" s="261"/>
      <c r="AC17" s="261"/>
      <c r="AD17" s="261"/>
      <c r="AE17" s="261"/>
      <c r="AF17" s="261"/>
      <c r="AG17" s="261"/>
      <c r="AH17" s="261"/>
      <c r="AI17" s="261"/>
      <c r="AJ17" s="261"/>
      <c r="AK17" s="261"/>
      <c r="AL17" s="261"/>
      <c r="AM17" s="261"/>
      <c r="AN17" s="261"/>
      <c r="AO17" s="261"/>
      <c r="AP17" s="261"/>
      <c r="AQ17" s="261"/>
      <c r="AR17" s="261"/>
      <c r="AS17" s="261"/>
      <c r="AT17" s="261"/>
      <c r="AU17" s="261"/>
      <c r="AV17" s="261"/>
      <c r="AW17" s="261"/>
      <c r="AX17" s="261"/>
    </row>
    <row r="18" spans="1:50" x14ac:dyDescent="0.25">
      <c r="A18" s="12">
        <v>2005</v>
      </c>
      <c r="B18" s="521">
        <v>2.5932707574199907</v>
      </c>
      <c r="C18" s="521">
        <v>0.16233020727420833</v>
      </c>
      <c r="D18" s="680">
        <v>0.57410000000000005</v>
      </c>
      <c r="E18" s="521">
        <f t="shared" ref="E18:E25" si="0">C18*D18</f>
        <v>9.3193771996123012E-2</v>
      </c>
      <c r="F18" s="680"/>
      <c r="G18" s="521">
        <f t="shared" ref="G18:G25" si="1">B18-E18-F18</f>
        <v>2.5000769854238678</v>
      </c>
      <c r="H18" s="25"/>
      <c r="I18" s="521">
        <v>2.5932707574199907</v>
      </c>
      <c r="J18" s="521">
        <v>0.16527413843583361</v>
      </c>
      <c r="K18" s="680">
        <v>0.56999999999999995</v>
      </c>
      <c r="L18" s="521">
        <f>J18*K18</f>
        <v>9.4206258908425142E-2</v>
      </c>
      <c r="M18" s="680"/>
      <c r="N18" s="521">
        <f>I18-L18-M18</f>
        <v>2.4990644985115655</v>
      </c>
      <c r="O18" s="13"/>
      <c r="P18" s="521">
        <v>2.5914457999999998</v>
      </c>
      <c r="Q18" s="682">
        <v>-1.3663897617057974E-2</v>
      </c>
      <c r="R18" s="683">
        <v>0.57410000000000005</v>
      </c>
      <c r="S18" s="480">
        <f>Q18*R18</f>
        <v>-7.8444436219529835E-3</v>
      </c>
      <c r="T18" s="284"/>
      <c r="U18" s="395"/>
      <c r="V18" s="14"/>
    </row>
    <row r="19" spans="1:50" x14ac:dyDescent="0.25">
      <c r="A19" s="12">
        <v>2006</v>
      </c>
      <c r="B19" s="521">
        <v>3.930735629786692</v>
      </c>
      <c r="C19" s="521">
        <v>1.8380144704230439</v>
      </c>
      <c r="D19" s="680">
        <v>0.57410000000000005</v>
      </c>
      <c r="E19" s="521">
        <f t="shared" si="0"/>
        <v>1.0552041074698697</v>
      </c>
      <c r="F19" s="680"/>
      <c r="G19" s="521">
        <f t="shared" si="1"/>
        <v>2.8755315223168223</v>
      </c>
      <c r="H19" s="25"/>
      <c r="I19" s="521">
        <v>3.930735629786692</v>
      </c>
      <c r="J19" s="521">
        <v>1.8412351152913287</v>
      </c>
      <c r="K19" s="680">
        <v>0.56999999999999995</v>
      </c>
      <c r="L19" s="521">
        <f t="shared" ref="L19:L32" si="2">J19*K19</f>
        <v>1.0495040157160573</v>
      </c>
      <c r="M19" s="680"/>
      <c r="N19" s="521">
        <f t="shared" ref="N19:N32" si="3">I19-L19-M19</f>
        <v>2.8812316140706349</v>
      </c>
      <c r="O19" s="13"/>
      <c r="P19" s="521">
        <v>3.9284183000000001</v>
      </c>
      <c r="Q19" s="682">
        <v>1.649116359708884</v>
      </c>
      <c r="R19" s="683">
        <v>0.57410000000000005</v>
      </c>
      <c r="S19" s="480">
        <f t="shared" ref="S19:S29" si="4">Q19*R19</f>
        <v>0.94675770210887045</v>
      </c>
      <c r="T19" s="284"/>
      <c r="U19" s="395"/>
      <c r="V19" s="14"/>
    </row>
    <row r="20" spans="1:50" x14ac:dyDescent="0.25">
      <c r="A20" s="12">
        <v>2007</v>
      </c>
      <c r="B20" s="521">
        <v>5.1306650087896069</v>
      </c>
      <c r="C20" s="521">
        <v>4.8252389667921003</v>
      </c>
      <c r="D20" s="680">
        <v>0.57410000000000005</v>
      </c>
      <c r="E20" s="521">
        <f t="shared" si="0"/>
        <v>2.770169690835345</v>
      </c>
      <c r="F20" s="680"/>
      <c r="G20" s="521">
        <f t="shared" si="1"/>
        <v>2.3604953179542618</v>
      </c>
      <c r="H20" s="25"/>
      <c r="I20" s="521">
        <v>5.1306650087896069</v>
      </c>
      <c r="J20" s="521">
        <v>4.8285815386509778</v>
      </c>
      <c r="K20" s="680">
        <v>0.56999999999999995</v>
      </c>
      <c r="L20" s="521">
        <f t="shared" si="2"/>
        <v>2.7522914770310569</v>
      </c>
      <c r="M20" s="680"/>
      <c r="N20" s="521">
        <f t="shared" si="3"/>
        <v>2.3783735317585499</v>
      </c>
      <c r="O20" s="13"/>
      <c r="P20" s="521">
        <v>5.1290572000000001</v>
      </c>
      <c r="Q20" s="682">
        <v>4.6052278247895018</v>
      </c>
      <c r="R20" s="683">
        <v>0.57410000000000005</v>
      </c>
      <c r="S20" s="480">
        <f t="shared" si="4"/>
        <v>2.6438612942116531</v>
      </c>
      <c r="T20" s="284"/>
      <c r="U20" s="395"/>
      <c r="V20" s="14"/>
    </row>
    <row r="21" spans="1:50" x14ac:dyDescent="0.25">
      <c r="A21" s="12">
        <v>2008</v>
      </c>
      <c r="B21" s="521">
        <v>4.1773569905684242</v>
      </c>
      <c r="C21" s="521">
        <v>3.9365097592738207</v>
      </c>
      <c r="D21" s="680">
        <v>0.57410000000000005</v>
      </c>
      <c r="E21" s="521">
        <f t="shared" si="0"/>
        <v>2.2599502527991007</v>
      </c>
      <c r="F21" s="680"/>
      <c r="G21" s="521">
        <f t="shared" si="1"/>
        <v>1.9174067377693236</v>
      </c>
      <c r="H21" s="25"/>
      <c r="I21" s="521">
        <v>4.1773569905684242</v>
      </c>
      <c r="J21" s="521">
        <v>3.9395235661791261</v>
      </c>
      <c r="K21" s="680">
        <v>0.56999999999999995</v>
      </c>
      <c r="L21" s="521">
        <f t="shared" si="2"/>
        <v>2.2455284327221019</v>
      </c>
      <c r="M21" s="680"/>
      <c r="N21" s="521">
        <f t="shared" si="3"/>
        <v>1.9318285578463223</v>
      </c>
      <c r="O21" s="13"/>
      <c r="P21" s="521">
        <v>4.1763244999999998</v>
      </c>
      <c r="Q21" s="682">
        <v>3.7662104313775804</v>
      </c>
      <c r="R21" s="683">
        <v>0.57410000000000005</v>
      </c>
      <c r="S21" s="480">
        <f t="shared" si="4"/>
        <v>2.1621814086538693</v>
      </c>
      <c r="T21" s="284"/>
      <c r="U21" s="395"/>
      <c r="V21" s="14"/>
    </row>
    <row r="22" spans="1:50" x14ac:dyDescent="0.25">
      <c r="A22" s="12">
        <v>2009</v>
      </c>
      <c r="B22" s="521">
        <v>-2.5299813841981118</v>
      </c>
      <c r="C22" s="521">
        <v>-5.0674263541444216</v>
      </c>
      <c r="D22" s="680">
        <v>0.57410000000000005</v>
      </c>
      <c r="E22" s="521">
        <f t="shared" si="0"/>
        <v>-2.9092094699143125</v>
      </c>
      <c r="F22" s="680"/>
      <c r="G22" s="521">
        <f t="shared" si="1"/>
        <v>0.3792280857162007</v>
      </c>
      <c r="H22" s="25"/>
      <c r="I22" s="521">
        <v>-2.5299813841981118</v>
      </c>
      <c r="J22" s="521">
        <v>-5.0654512209000524</v>
      </c>
      <c r="K22" s="680">
        <v>0.56999999999999995</v>
      </c>
      <c r="L22" s="521">
        <f t="shared" si="2"/>
        <v>-2.8873071959130296</v>
      </c>
      <c r="M22" s="680"/>
      <c r="N22" s="521">
        <f t="shared" si="3"/>
        <v>0.35732581171491784</v>
      </c>
      <c r="O22" s="13"/>
      <c r="P22" s="521">
        <v>-2.5316386</v>
      </c>
      <c r="Q22" s="682">
        <v>-5.1275602003973511</v>
      </c>
      <c r="R22" s="683">
        <v>0.57410000000000005</v>
      </c>
      <c r="S22" s="480">
        <f t="shared" si="4"/>
        <v>-2.9437323110481195</v>
      </c>
      <c r="T22" s="284"/>
      <c r="U22" s="395"/>
      <c r="V22" s="14"/>
    </row>
    <row r="23" spans="1:50" x14ac:dyDescent="0.25">
      <c r="A23" s="12">
        <v>2010</v>
      </c>
      <c r="B23" s="521">
        <v>-2.621058257616248</v>
      </c>
      <c r="C23" s="521">
        <v>-2.5408949179185458</v>
      </c>
      <c r="D23" s="680">
        <v>0.57410000000000005</v>
      </c>
      <c r="E23" s="521">
        <f t="shared" si="0"/>
        <v>-1.4587277723770373</v>
      </c>
      <c r="F23" s="680">
        <v>-0.21032600530822773</v>
      </c>
      <c r="G23" s="521">
        <f t="shared" si="1"/>
        <v>-0.95200447993098292</v>
      </c>
      <c r="H23" s="25"/>
      <c r="I23" s="521">
        <v>-2.621058257616248</v>
      </c>
      <c r="J23" s="521">
        <v>-2.5399111338553548</v>
      </c>
      <c r="K23" s="680">
        <v>0.56999999999999995</v>
      </c>
      <c r="L23" s="521">
        <f t="shared" si="2"/>
        <v>-1.4477493462975521</v>
      </c>
      <c r="M23" s="680">
        <v>-0.21032600530822773</v>
      </c>
      <c r="N23" s="521">
        <f t="shared" si="3"/>
        <v>-0.9629829060104681</v>
      </c>
      <c r="O23" s="13"/>
      <c r="P23" s="521">
        <v>-2.6210583000000001</v>
      </c>
      <c r="Q23" s="682">
        <v>-2.5146474347396377</v>
      </c>
      <c r="R23" s="683">
        <v>0.57410000000000005</v>
      </c>
      <c r="S23" s="480">
        <f t="shared" si="4"/>
        <v>-1.4436590922840262</v>
      </c>
      <c r="T23" s="284"/>
      <c r="U23" s="684">
        <v>-1.0988</v>
      </c>
      <c r="V23" s="14"/>
    </row>
    <row r="24" spans="1:50" x14ac:dyDescent="0.25">
      <c r="A24" s="12">
        <v>2011</v>
      </c>
      <c r="B24" s="521">
        <v>-1.0153960247677392</v>
      </c>
      <c r="C24" s="521">
        <v>-0.30223869869027142</v>
      </c>
      <c r="D24" s="680">
        <v>0.57410000000000005</v>
      </c>
      <c r="E24" s="521">
        <f t="shared" si="0"/>
        <v>-0.17351523691808485</v>
      </c>
      <c r="F24" s="680"/>
      <c r="G24" s="521">
        <f t="shared" si="1"/>
        <v>-0.84188078784965437</v>
      </c>
      <c r="H24" s="25"/>
      <c r="I24" s="521">
        <v>-1.0153960247677392</v>
      </c>
      <c r="J24" s="521">
        <v>-0.30262205620570359</v>
      </c>
      <c r="K24" s="680">
        <v>0.56999999999999995</v>
      </c>
      <c r="L24" s="521">
        <f t="shared" si="2"/>
        <v>-0.17249457203725102</v>
      </c>
      <c r="M24" s="680"/>
      <c r="N24" s="521">
        <f t="shared" si="3"/>
        <v>-0.84290145273048811</v>
      </c>
      <c r="O24" s="13"/>
      <c r="P24" s="521">
        <v>-1.015396</v>
      </c>
      <c r="Q24" s="682">
        <v>-0.20745835135577176</v>
      </c>
      <c r="R24" s="683">
        <v>0.57410000000000005</v>
      </c>
      <c r="S24" s="480">
        <f t="shared" si="4"/>
        <v>-0.11910183951334857</v>
      </c>
      <c r="T24" s="684">
        <v>-7.4700000000000003E-2</v>
      </c>
      <c r="U24" s="684">
        <v>-0.8216</v>
      </c>
      <c r="V24" s="14"/>
    </row>
    <row r="25" spans="1:50" x14ac:dyDescent="0.25">
      <c r="A25" s="12">
        <v>2012</v>
      </c>
      <c r="B25" s="521">
        <v>-2.1221964733499172</v>
      </c>
      <c r="C25" s="521">
        <v>-1.852792743663334</v>
      </c>
      <c r="D25" s="680">
        <v>0.57410000000000005</v>
      </c>
      <c r="E25" s="521">
        <f t="shared" si="0"/>
        <v>-1.0636883141371201</v>
      </c>
      <c r="F25" s="680"/>
      <c r="G25" s="521">
        <f t="shared" si="1"/>
        <v>-1.0585081592127972</v>
      </c>
      <c r="H25" s="25"/>
      <c r="I25" s="521">
        <v>-2.1221964733499172</v>
      </c>
      <c r="J25" s="521">
        <v>-1.8543465971152084</v>
      </c>
      <c r="K25" s="680">
        <v>0.56999999999999995</v>
      </c>
      <c r="L25" s="521">
        <f t="shared" si="2"/>
        <v>-1.0569775603556688</v>
      </c>
      <c r="M25" s="680"/>
      <c r="N25" s="521">
        <f t="shared" si="3"/>
        <v>-1.0652189129942484</v>
      </c>
      <c r="O25" s="13"/>
      <c r="P25" s="521">
        <v>-2.1221964999999998</v>
      </c>
      <c r="Q25" s="682">
        <v>-1.6638808413649873</v>
      </c>
      <c r="R25" s="683">
        <v>0.57410000000000005</v>
      </c>
      <c r="S25" s="480">
        <f t="shared" si="4"/>
        <v>-0.95523399102763928</v>
      </c>
      <c r="T25" s="684">
        <v>-7.3599999999999999E-2</v>
      </c>
      <c r="U25" s="684">
        <v>-1.0932999999999999</v>
      </c>
      <c r="V25" s="14"/>
    </row>
    <row r="26" spans="1:50" x14ac:dyDescent="0.25">
      <c r="A26" s="12">
        <v>2013</v>
      </c>
      <c r="B26" s="521">
        <v>-2.5357063293645874</v>
      </c>
      <c r="C26" s="521">
        <v>-3.1074273740824276</v>
      </c>
      <c r="D26" s="680">
        <v>0.57410000000000005</v>
      </c>
      <c r="E26" s="521">
        <f>C26*D26</f>
        <v>-1.783974055460722</v>
      </c>
      <c r="F26" s="680"/>
      <c r="G26" s="521">
        <f>B26-E26-F26</f>
        <v>-0.75173227390386543</v>
      </c>
      <c r="H26" s="25"/>
      <c r="I26" s="521">
        <v>-2.5357063293645874</v>
      </c>
      <c r="J26" s="521">
        <v>-3.1098547991982528</v>
      </c>
      <c r="K26" s="680">
        <v>0.56999999999999995</v>
      </c>
      <c r="L26" s="521">
        <f t="shared" si="2"/>
        <v>-1.7726172355430039</v>
      </c>
      <c r="M26" s="680"/>
      <c r="N26" s="521">
        <f t="shared" si="3"/>
        <v>-0.76308909382158352</v>
      </c>
      <c r="O26" s="13"/>
      <c r="P26" s="521">
        <v>-2.5357063000000002</v>
      </c>
      <c r="Q26" s="682">
        <v>-2.9012496767761657</v>
      </c>
      <c r="R26" s="683">
        <v>0.57410000000000005</v>
      </c>
      <c r="S26" s="480">
        <f t="shared" si="4"/>
        <v>-1.6656074394371969</v>
      </c>
      <c r="T26" s="684">
        <v>-7.2800000000000004E-2</v>
      </c>
      <c r="U26" s="684">
        <v>-0.79720000000000002</v>
      </c>
      <c r="V26" s="14"/>
    </row>
    <row r="27" spans="1:50" s="4" customFormat="1" x14ac:dyDescent="0.25">
      <c r="A27" s="730">
        <v>2014</v>
      </c>
      <c r="B27" s="212">
        <v>-3.1541798397176684</v>
      </c>
      <c r="C27" s="212">
        <v>-3.1405806528891023</v>
      </c>
      <c r="D27" s="731">
        <v>0.57410000000000005</v>
      </c>
      <c r="E27" s="212">
        <f>C27*D27</f>
        <v>-1.8030073528236339</v>
      </c>
      <c r="F27" s="219">
        <v>2.9403670388833722E-2</v>
      </c>
      <c r="G27" s="212">
        <f>B27-E27-F27</f>
        <v>-1.3805761572828681</v>
      </c>
      <c r="H27" s="736"/>
      <c r="I27" s="212">
        <v>-3.1541798397176684</v>
      </c>
      <c r="J27" s="212">
        <v>-3.140814218068666</v>
      </c>
      <c r="K27" s="219">
        <v>0.56999999999999995</v>
      </c>
      <c r="L27" s="212">
        <f t="shared" si="2"/>
        <v>-1.7902641042991394</v>
      </c>
      <c r="M27" s="219">
        <v>2.9403670388833722E-2</v>
      </c>
      <c r="N27" s="212">
        <f t="shared" si="3"/>
        <v>-1.3933194058073626</v>
      </c>
      <c r="O27" s="737"/>
      <c r="P27" s="212">
        <v>-3.1541798000000001</v>
      </c>
      <c r="Q27" s="732">
        <v>-2.9305069628932321</v>
      </c>
      <c r="R27" s="733">
        <v>0.57410000000000005</v>
      </c>
      <c r="S27" s="734">
        <f t="shared" si="4"/>
        <v>-1.6824040473970048</v>
      </c>
      <c r="T27" s="735">
        <v>8.5500000000000007E-2</v>
      </c>
      <c r="U27" s="735">
        <v>-1.5571999999999999</v>
      </c>
      <c r="V27" s="18"/>
      <c r="W27" s="261"/>
      <c r="X27" s="261"/>
      <c r="Y27" s="261"/>
      <c r="Z27" s="261"/>
      <c r="AA27" s="261"/>
      <c r="AB27" s="261"/>
      <c r="AC27" s="261"/>
      <c r="AD27" s="261"/>
      <c r="AE27" s="261"/>
      <c r="AF27" s="261"/>
      <c r="AG27" s="261"/>
      <c r="AH27" s="261"/>
      <c r="AI27" s="261"/>
      <c r="AJ27" s="261"/>
      <c r="AK27" s="261"/>
      <c r="AL27" s="261"/>
      <c r="AM27" s="261"/>
      <c r="AN27" s="261"/>
      <c r="AO27" s="261"/>
      <c r="AP27" s="261"/>
      <c r="AQ27" s="261"/>
      <c r="AR27" s="261"/>
      <c r="AS27" s="261"/>
      <c r="AT27" s="261"/>
      <c r="AU27" s="261"/>
      <c r="AV27" s="261"/>
      <c r="AW27" s="261"/>
      <c r="AX27" s="261"/>
    </row>
    <row r="28" spans="1:50" x14ac:dyDescent="0.25">
      <c r="A28" s="12">
        <v>2015</v>
      </c>
      <c r="B28" s="521">
        <v>-3.4207819067165945</v>
      </c>
      <c r="C28" s="521">
        <v>-2.7749028934486608</v>
      </c>
      <c r="D28" s="680">
        <v>0.57410000000000005</v>
      </c>
      <c r="E28" s="521">
        <f t="shared" ref="E28:E32" si="5">C28*D28</f>
        <v>-1.5930717511288763</v>
      </c>
      <c r="F28" s="680">
        <v>7.1634350058442271E-3</v>
      </c>
      <c r="G28" s="521">
        <f>B28-E28-F28</f>
        <v>-1.8348735905935625</v>
      </c>
      <c r="H28" s="25"/>
      <c r="I28" s="521">
        <v>-3.4207819067165945</v>
      </c>
      <c r="J28" s="521">
        <v>-2.7751081528749499</v>
      </c>
      <c r="K28" s="680">
        <v>0.56999999999999995</v>
      </c>
      <c r="L28" s="521">
        <f t="shared" si="2"/>
        <v>-1.5818116471387214</v>
      </c>
      <c r="M28" s="680">
        <v>7.1634350058442271E-3</v>
      </c>
      <c r="N28" s="521">
        <f t="shared" si="3"/>
        <v>-1.8461336945837175</v>
      </c>
      <c r="O28" s="13"/>
      <c r="P28" s="521">
        <v>-3.3319925000000001</v>
      </c>
      <c r="Q28" s="682">
        <v>-2.7406558477743737</v>
      </c>
      <c r="R28" s="683">
        <v>0.57410000000000005</v>
      </c>
      <c r="S28" s="480">
        <f t="shared" si="4"/>
        <v>-1.5734105222072681</v>
      </c>
      <c r="T28" s="685"/>
      <c r="U28" s="684">
        <v>-1.7585</v>
      </c>
      <c r="V28" s="14"/>
    </row>
    <row r="29" spans="1:50" x14ac:dyDescent="0.25">
      <c r="A29" s="12">
        <v>2016</v>
      </c>
      <c r="B29" s="521">
        <v>-3.186720852383842</v>
      </c>
      <c r="C29" s="521">
        <v>-1.5967583374764893</v>
      </c>
      <c r="D29" s="680">
        <v>0.57410000000000005</v>
      </c>
      <c r="E29" s="521">
        <f t="shared" si="5"/>
        <v>-0.91669896154525266</v>
      </c>
      <c r="F29" s="680"/>
      <c r="G29" s="521">
        <f t="shared" ref="G29:G32" si="6">B29-E29-F29</f>
        <v>-2.2700218908385894</v>
      </c>
      <c r="H29" s="25"/>
      <c r="I29" s="521">
        <v>-3.186720852383842</v>
      </c>
      <c r="J29" s="521">
        <v>-1.5952850573822452</v>
      </c>
      <c r="K29" s="680">
        <v>0.56999999999999995</v>
      </c>
      <c r="L29" s="521">
        <f t="shared" si="2"/>
        <v>-0.90931248270787968</v>
      </c>
      <c r="M29" s="680"/>
      <c r="N29" s="521">
        <f t="shared" si="3"/>
        <v>-2.2774083696759622</v>
      </c>
      <c r="O29" s="13"/>
      <c r="P29" s="521">
        <v>-3.2150471999999999</v>
      </c>
      <c r="Q29" s="682">
        <v>-1.8538633272761125</v>
      </c>
      <c r="R29" s="683">
        <v>0.57410000000000005</v>
      </c>
      <c r="S29" s="480">
        <f t="shared" si="4"/>
        <v>-1.0643029361892162</v>
      </c>
      <c r="T29" s="685"/>
      <c r="U29" s="684">
        <v>-2.1507000000000001</v>
      </c>
      <c r="V29" s="14"/>
    </row>
    <row r="30" spans="1:50" x14ac:dyDescent="0.25">
      <c r="A30" s="12">
        <v>2017</v>
      </c>
      <c r="B30" s="521">
        <v>-3.0500862684228873</v>
      </c>
      <c r="C30" s="521">
        <v>-1.0645055583176595</v>
      </c>
      <c r="D30" s="680">
        <v>0.57410000000000005</v>
      </c>
      <c r="E30" s="521">
        <f t="shared" si="5"/>
        <v>-0.6111326410301684</v>
      </c>
      <c r="F30" s="680"/>
      <c r="G30" s="521">
        <f t="shared" si="6"/>
        <v>-2.4389536273927188</v>
      </c>
      <c r="H30" s="25"/>
      <c r="I30" s="521">
        <v>-3.0500862684228873</v>
      </c>
      <c r="J30" s="521">
        <v>-0.7650026299903967</v>
      </c>
      <c r="K30" s="680">
        <v>0.56999999999999995</v>
      </c>
      <c r="L30" s="521">
        <f t="shared" si="2"/>
        <v>-0.43605149909452606</v>
      </c>
      <c r="M30" s="680"/>
      <c r="N30" s="521">
        <f t="shared" si="3"/>
        <v>-2.6140347693283612</v>
      </c>
      <c r="O30" s="13"/>
      <c r="P30" s="395"/>
      <c r="Q30" s="395"/>
      <c r="R30" s="395"/>
      <c r="S30" s="395"/>
      <c r="T30" s="395"/>
      <c r="U30" s="395"/>
      <c r="V30" s="14"/>
    </row>
    <row r="31" spans="1:50" x14ac:dyDescent="0.25">
      <c r="A31" s="12">
        <v>2018</v>
      </c>
      <c r="B31" s="521">
        <v>-2.737035441409577</v>
      </c>
      <c r="C31" s="521">
        <v>-0.53225277915882974</v>
      </c>
      <c r="D31" s="680">
        <v>0.57410000000000005</v>
      </c>
      <c r="E31" s="521">
        <f t="shared" si="5"/>
        <v>-0.3055663205150842</v>
      </c>
      <c r="F31" s="680"/>
      <c r="G31" s="521">
        <f t="shared" si="6"/>
        <v>-2.431469120894493</v>
      </c>
      <c r="H31" s="25"/>
      <c r="I31" s="521">
        <v>-2.737035441409577</v>
      </c>
      <c r="J31" s="521">
        <v>-0.30938084133138588</v>
      </c>
      <c r="K31" s="680">
        <v>0.56999999999999995</v>
      </c>
      <c r="L31" s="521">
        <f t="shared" si="2"/>
        <v>-0.17634707955888992</v>
      </c>
      <c r="M31" s="680"/>
      <c r="N31" s="521">
        <f t="shared" si="3"/>
        <v>-2.560688361850687</v>
      </c>
      <c r="O31" s="13"/>
      <c r="P31" s="395"/>
      <c r="Q31" s="395"/>
      <c r="R31" s="395"/>
      <c r="S31" s="395"/>
      <c r="T31" s="395"/>
      <c r="U31" s="395"/>
      <c r="V31" s="14"/>
    </row>
    <row r="32" spans="1:50" x14ac:dyDescent="0.25">
      <c r="A32" s="15">
        <v>2019</v>
      </c>
      <c r="B32" s="522">
        <v>-2.4728963179004113</v>
      </c>
      <c r="C32" s="522">
        <v>7.4117927830963382E-3</v>
      </c>
      <c r="D32" s="681">
        <v>0.57410000000000005</v>
      </c>
      <c r="E32" s="522">
        <f t="shared" si="5"/>
        <v>4.2551102367756081E-3</v>
      </c>
      <c r="F32" s="681"/>
      <c r="G32" s="522">
        <f t="shared" si="6"/>
        <v>-2.4771514281371871</v>
      </c>
      <c r="H32" s="26"/>
      <c r="I32" s="522">
        <v>-2.4728963179004113</v>
      </c>
      <c r="J32" s="522">
        <v>7.4117927830963382E-3</v>
      </c>
      <c r="K32" s="681">
        <v>0.56999999999999995</v>
      </c>
      <c r="L32" s="522">
        <f t="shared" si="2"/>
        <v>4.2247218863649127E-3</v>
      </c>
      <c r="M32" s="681"/>
      <c r="N32" s="522">
        <f t="shared" si="3"/>
        <v>-2.477121039786776</v>
      </c>
      <c r="O32" s="16"/>
      <c r="P32" s="396"/>
      <c r="Q32" s="396"/>
      <c r="R32" s="396"/>
      <c r="S32" s="396"/>
      <c r="T32" s="396"/>
      <c r="U32" s="396"/>
      <c r="V32" s="17"/>
    </row>
    <row r="33" spans="4:21" s="262" customFormat="1" x14ac:dyDescent="0.25"/>
    <row r="34" spans="4:21" s="262" customFormat="1" x14ac:dyDescent="0.25">
      <c r="U34" s="677"/>
    </row>
    <row r="35" spans="4:21" s="262" customFormat="1" x14ac:dyDescent="0.25">
      <c r="U35" s="677"/>
    </row>
    <row r="36" spans="4:21" s="262" customFormat="1" x14ac:dyDescent="0.25">
      <c r="I36" s="667"/>
      <c r="J36" s="667"/>
      <c r="K36" s="667"/>
      <c r="L36" s="667"/>
      <c r="M36" s="667"/>
      <c r="N36" s="667"/>
      <c r="O36" s="667"/>
      <c r="U36" s="677"/>
    </row>
    <row r="37" spans="4:21" s="262" customFormat="1" x14ac:dyDescent="0.25">
      <c r="D37" s="267"/>
      <c r="G37" s="268"/>
      <c r="I37" s="667"/>
      <c r="J37" s="667"/>
      <c r="K37" s="667"/>
      <c r="L37" s="667"/>
      <c r="M37" s="667"/>
      <c r="N37" s="667"/>
      <c r="O37" s="667"/>
      <c r="P37" s="686"/>
      <c r="U37" s="677"/>
    </row>
    <row r="38" spans="4:21" s="262" customFormat="1" x14ac:dyDescent="0.25">
      <c r="D38" s="267"/>
      <c r="G38" s="268"/>
      <c r="P38" s="686"/>
      <c r="U38" s="677"/>
    </row>
    <row r="39" spans="4:21" s="262" customFormat="1" x14ac:dyDescent="0.25">
      <c r="D39" s="267"/>
      <c r="G39" s="268"/>
      <c r="P39" s="686"/>
      <c r="U39" s="677"/>
    </row>
    <row r="40" spans="4:21" s="262" customFormat="1" x14ac:dyDescent="0.25">
      <c r="D40" s="267"/>
      <c r="G40" s="268"/>
      <c r="I40" s="667"/>
      <c r="J40" s="667"/>
      <c r="P40" s="686"/>
      <c r="U40" s="677"/>
    </row>
    <row r="41" spans="4:21" s="262" customFormat="1" x14ac:dyDescent="0.25">
      <c r="D41" s="267"/>
      <c r="I41" s="667"/>
      <c r="J41" s="667"/>
      <c r="P41" s="686"/>
    </row>
    <row r="42" spans="4:21" s="262" customFormat="1" x14ac:dyDescent="0.25">
      <c r="D42" s="267"/>
      <c r="I42" s="667"/>
      <c r="J42" s="667"/>
      <c r="P42" s="686"/>
    </row>
    <row r="43" spans="4:21" s="262" customFormat="1" x14ac:dyDescent="0.25">
      <c r="D43" s="267"/>
      <c r="I43" s="667"/>
      <c r="J43" s="667"/>
      <c r="P43" s="686"/>
    </row>
    <row r="44" spans="4:21" s="262" customFormat="1" x14ac:dyDescent="0.25">
      <c r="I44" s="667"/>
      <c r="J44" s="667"/>
      <c r="P44" s="686"/>
    </row>
    <row r="45" spans="4:21" s="262" customFormat="1" x14ac:dyDescent="0.25">
      <c r="I45" s="667"/>
      <c r="J45" s="667"/>
      <c r="P45" s="686"/>
    </row>
    <row r="46" spans="4:21" s="262" customFormat="1" x14ac:dyDescent="0.25">
      <c r="I46" s="667"/>
      <c r="J46" s="667"/>
      <c r="P46" s="492"/>
    </row>
    <row r="47" spans="4:21" s="262" customFormat="1" x14ac:dyDescent="0.25">
      <c r="P47" s="686"/>
    </row>
    <row r="48" spans="4:21" s="262" customFormat="1" x14ac:dyDescent="0.25">
      <c r="P48" s="686"/>
    </row>
    <row r="49" spans="9:15" s="262" customFormat="1" x14ac:dyDescent="0.25"/>
    <row r="50" spans="9:15" s="262" customFormat="1" x14ac:dyDescent="0.25">
      <c r="I50" s="667"/>
      <c r="J50" s="667"/>
      <c r="K50" s="667"/>
      <c r="L50" s="667"/>
      <c r="M50" s="667"/>
      <c r="N50" s="667"/>
      <c r="O50" s="667"/>
    </row>
    <row r="51" spans="9:15" s="262" customFormat="1" x14ac:dyDescent="0.25">
      <c r="I51" s="667"/>
      <c r="J51" s="667"/>
      <c r="K51" s="667"/>
      <c r="L51" s="667"/>
      <c r="M51" s="667"/>
      <c r="N51" s="667"/>
      <c r="O51" s="667"/>
    </row>
    <row r="52" spans="9:15" s="262" customFormat="1" x14ac:dyDescent="0.25"/>
    <row r="53" spans="9:15" s="262" customFormat="1" x14ac:dyDescent="0.25"/>
    <row r="54" spans="9:15" s="262" customFormat="1" x14ac:dyDescent="0.25">
      <c r="I54" s="667"/>
      <c r="J54" s="667"/>
    </row>
    <row r="55" spans="9:15" s="262" customFormat="1" x14ac:dyDescent="0.25">
      <c r="I55" s="667"/>
      <c r="J55" s="667"/>
    </row>
    <row r="56" spans="9:15" s="262" customFormat="1" x14ac:dyDescent="0.25">
      <c r="I56" s="667"/>
      <c r="J56" s="667"/>
    </row>
    <row r="57" spans="9:15" s="262" customFormat="1" x14ac:dyDescent="0.25">
      <c r="I57" s="667"/>
      <c r="J57" s="667"/>
    </row>
    <row r="58" spans="9:15" s="262" customFormat="1" x14ac:dyDescent="0.25">
      <c r="I58" s="667"/>
      <c r="J58" s="667"/>
    </row>
    <row r="59" spans="9:15" s="262" customFormat="1" x14ac:dyDescent="0.25">
      <c r="I59" s="667"/>
      <c r="J59" s="667"/>
    </row>
    <row r="60" spans="9:15" s="262" customFormat="1" x14ac:dyDescent="0.25"/>
    <row r="61" spans="9:15" s="262" customFormat="1" x14ac:dyDescent="0.25"/>
    <row r="62" spans="9:15" s="262" customFormat="1" x14ac:dyDescent="0.25"/>
    <row r="63" spans="9:15" s="262" customFormat="1" x14ac:dyDescent="0.25"/>
    <row r="64" spans="9:15" s="262" customFormat="1" x14ac:dyDescent="0.25"/>
    <row r="65" s="262" customFormat="1" x14ac:dyDescent="0.25"/>
    <row r="66" s="262" customFormat="1" x14ac:dyDescent="0.25"/>
    <row r="67" s="262" customFormat="1" x14ac:dyDescent="0.25"/>
    <row r="68" s="262" customFormat="1" x14ac:dyDescent="0.25"/>
    <row r="69" s="262" customFormat="1" x14ac:dyDescent="0.25"/>
    <row r="70" s="262" customFormat="1" x14ac:dyDescent="0.25"/>
    <row r="71" s="262" customFormat="1" x14ac:dyDescent="0.25"/>
    <row r="72" s="262" customFormat="1" x14ac:dyDescent="0.25"/>
    <row r="73" s="262" customFormat="1" x14ac:dyDescent="0.25"/>
    <row r="74" s="262" customFormat="1" x14ac:dyDescent="0.25"/>
    <row r="75" s="262" customFormat="1" x14ac:dyDescent="0.25"/>
    <row r="76" s="262" customFormat="1" x14ac:dyDescent="0.25"/>
    <row r="77" s="262" customFormat="1" x14ac:dyDescent="0.25"/>
    <row r="78" s="262" customFormat="1" x14ac:dyDescent="0.25"/>
    <row r="79" s="262" customFormat="1" x14ac:dyDescent="0.25"/>
    <row r="80" s="262" customFormat="1" x14ac:dyDescent="0.25"/>
    <row r="81" s="262" customFormat="1" x14ac:dyDescent="0.25"/>
    <row r="82" s="262" customFormat="1" x14ac:dyDescent="0.25"/>
    <row r="83" s="262" customFormat="1" x14ac:dyDescent="0.25"/>
    <row r="84" s="262" customFormat="1" x14ac:dyDescent="0.25"/>
    <row r="85" s="262" customFormat="1" x14ac:dyDescent="0.25"/>
    <row r="86" s="262" customFormat="1" x14ac:dyDescent="0.25"/>
    <row r="87" s="262" customFormat="1" x14ac:dyDescent="0.25"/>
    <row r="88" s="262" customFormat="1" x14ac:dyDescent="0.25"/>
    <row r="89" s="262" customFormat="1" x14ac:dyDescent="0.25"/>
    <row r="90" s="262" customFormat="1" x14ac:dyDescent="0.25"/>
    <row r="91" s="262" customFormat="1" x14ac:dyDescent="0.25"/>
    <row r="92" s="262" customFormat="1" x14ac:dyDescent="0.25"/>
    <row r="93" s="262" customFormat="1" x14ac:dyDescent="0.25"/>
    <row r="94" s="262" customFormat="1" x14ac:dyDescent="0.25"/>
    <row r="95" s="262" customFormat="1" x14ac:dyDescent="0.25"/>
    <row r="96" s="262" customFormat="1" x14ac:dyDescent="0.25"/>
    <row r="97" s="262" customFormat="1" x14ac:dyDescent="0.25"/>
    <row r="98" s="262" customFormat="1" x14ac:dyDescent="0.25"/>
    <row r="99" s="262" customFormat="1" x14ac:dyDescent="0.25"/>
    <row r="100" s="262" customFormat="1" x14ac:dyDescent="0.25"/>
    <row r="101" s="262" customFormat="1" x14ac:dyDescent="0.25"/>
    <row r="102" s="262" customFormat="1" x14ac:dyDescent="0.25"/>
    <row r="103" s="262" customFormat="1" x14ac:dyDescent="0.25"/>
    <row r="104" s="262" customFormat="1" x14ac:dyDescent="0.25"/>
    <row r="105" s="262" customFormat="1" x14ac:dyDescent="0.25"/>
    <row r="106" s="262" customFormat="1" x14ac:dyDescent="0.25"/>
    <row r="107" s="262" customFormat="1" x14ac:dyDescent="0.25"/>
    <row r="108" s="262" customFormat="1" x14ac:dyDescent="0.25"/>
    <row r="109" s="262" customFormat="1" x14ac:dyDescent="0.25"/>
    <row r="110" s="262" customFormat="1" x14ac:dyDescent="0.25"/>
    <row r="111" s="262" customFormat="1" x14ac:dyDescent="0.25"/>
    <row r="112" s="262" customFormat="1" x14ac:dyDescent="0.25"/>
    <row r="113" s="262" customFormat="1" x14ac:dyDescent="0.25"/>
    <row r="114" s="262" customFormat="1" x14ac:dyDescent="0.25"/>
    <row r="115" s="262" customFormat="1" x14ac:dyDescent="0.25"/>
    <row r="116" s="262" customFormat="1" x14ac:dyDescent="0.25"/>
    <row r="117" s="262" customFormat="1" x14ac:dyDescent="0.25"/>
    <row r="118" s="262" customFormat="1" x14ac:dyDescent="0.25"/>
    <row r="119" s="262" customFormat="1" x14ac:dyDescent="0.25"/>
    <row r="120" s="262" customFormat="1" x14ac:dyDescent="0.25"/>
    <row r="121" s="262" customFormat="1" x14ac:dyDescent="0.25"/>
    <row r="122" s="262" customFormat="1" x14ac:dyDescent="0.25"/>
    <row r="123" s="262" customFormat="1" x14ac:dyDescent="0.25"/>
    <row r="124" s="262" customFormat="1" x14ac:dyDescent="0.25"/>
    <row r="125" s="262" customFormat="1" x14ac:dyDescent="0.25"/>
  </sheetData>
  <sortState ref="I54:J59">
    <sortCondition ref="I54:I59"/>
  </sortState>
  <mergeCells count="3">
    <mergeCell ref="B14:G14"/>
    <mergeCell ref="I14:N14"/>
    <mergeCell ref="P14:U1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AX74"/>
  <sheetViews>
    <sheetView workbookViewId="0">
      <selection activeCell="A2" sqref="A2"/>
    </sheetView>
  </sheetViews>
  <sheetFormatPr defaultRowHeight="15" x14ac:dyDescent="0.25"/>
  <cols>
    <col min="1" max="1" width="6.5703125" style="2" customWidth="1"/>
    <col min="2" max="2" width="13.5703125" customWidth="1"/>
    <col min="3" max="3" width="10.85546875" customWidth="1"/>
    <col min="4" max="4" width="14.7109375" customWidth="1"/>
    <col min="5" max="5" width="15.28515625" style="2" customWidth="1"/>
    <col min="6" max="6" width="11.42578125" customWidth="1"/>
    <col min="7" max="7" width="4" customWidth="1"/>
    <col min="8" max="8" width="13.5703125" customWidth="1"/>
    <col min="9" max="9" width="11.140625" customWidth="1"/>
    <col min="10" max="10" width="16.140625" customWidth="1"/>
    <col min="11" max="11" width="11.28515625" style="2" customWidth="1"/>
    <col min="12" max="12" width="13.5703125" bestFit="1" customWidth="1"/>
    <col min="13" max="13" width="3.85546875" customWidth="1"/>
    <col min="14" max="14" width="18.28515625" customWidth="1"/>
    <col min="15" max="15" width="12.42578125" customWidth="1"/>
    <col min="16" max="16" width="14.140625" customWidth="1"/>
    <col min="17" max="17" width="9.5703125" style="2" customWidth="1"/>
    <col min="18" max="18" width="13.5703125" bestFit="1" customWidth="1"/>
    <col min="19" max="19" width="3.5703125" customWidth="1"/>
    <col min="20" max="21" width="9.140625" style="262"/>
    <col min="22" max="22" width="11.28515625" style="262" bestFit="1" customWidth="1"/>
    <col min="23" max="24" width="10.7109375" style="262" bestFit="1" customWidth="1"/>
    <col min="25" max="50" width="9.140625" style="262"/>
  </cols>
  <sheetData>
    <row r="1" spans="1:50" s="262" customFormat="1" x14ac:dyDescent="0.25">
      <c r="A1" s="262" t="s">
        <v>435</v>
      </c>
    </row>
    <row r="2" spans="1:50" s="262" customFormat="1" x14ac:dyDescent="0.25">
      <c r="A2" s="262" t="s">
        <v>432</v>
      </c>
    </row>
    <row r="3" spans="1:50" s="262" customFormat="1" x14ac:dyDescent="0.25">
      <c r="A3" s="262" t="s">
        <v>433</v>
      </c>
    </row>
    <row r="4" spans="1:50" s="262" customFormat="1" x14ac:dyDescent="0.25"/>
    <row r="5" spans="1:50" s="262" customFormat="1" x14ac:dyDescent="0.25">
      <c r="A5" s="262" t="s">
        <v>338</v>
      </c>
    </row>
    <row r="6" spans="1:50" s="262" customFormat="1" x14ac:dyDescent="0.25">
      <c r="A6" s="262" t="s">
        <v>434</v>
      </c>
    </row>
    <row r="7" spans="1:50" s="262" customFormat="1" x14ac:dyDescent="0.25"/>
    <row r="8" spans="1:50" s="262" customFormat="1" x14ac:dyDescent="0.25">
      <c r="A8" s="262" t="s">
        <v>41</v>
      </c>
    </row>
    <row r="9" spans="1:50" s="262" customFormat="1" x14ac:dyDescent="0.25">
      <c r="A9" s="262" t="s">
        <v>363</v>
      </c>
    </row>
    <row r="10" spans="1:50" s="262" customFormat="1" x14ac:dyDescent="0.25">
      <c r="A10" s="262" t="s">
        <v>27</v>
      </c>
    </row>
    <row r="11" spans="1:50" s="262" customFormat="1" x14ac:dyDescent="0.25"/>
    <row r="12" spans="1:50" s="7" customFormat="1" ht="18.75" x14ac:dyDescent="0.3">
      <c r="A12" s="687"/>
      <c r="B12" s="789" t="s">
        <v>24</v>
      </c>
      <c r="C12" s="789"/>
      <c r="D12" s="789"/>
      <c r="E12" s="789"/>
      <c r="F12" s="789"/>
      <c r="G12" s="9"/>
      <c r="H12" s="789" t="s">
        <v>13</v>
      </c>
      <c r="I12" s="789"/>
      <c r="J12" s="789"/>
      <c r="K12" s="789"/>
      <c r="L12" s="789"/>
      <c r="M12" s="9"/>
      <c r="N12" s="789" t="s">
        <v>26</v>
      </c>
      <c r="O12" s="789"/>
      <c r="P12" s="789"/>
      <c r="Q12" s="789"/>
      <c r="R12" s="789"/>
      <c r="S12" s="10"/>
      <c r="T12" s="269"/>
      <c r="U12" s="269"/>
      <c r="V12" s="269"/>
      <c r="W12" s="269"/>
      <c r="X12" s="269"/>
      <c r="Y12" s="269"/>
      <c r="Z12" s="269"/>
      <c r="AA12" s="269"/>
      <c r="AB12" s="269"/>
      <c r="AC12" s="269"/>
      <c r="AD12" s="269"/>
      <c r="AE12" s="269"/>
      <c r="AF12" s="269"/>
      <c r="AG12" s="269"/>
      <c r="AH12" s="269"/>
      <c r="AI12" s="269"/>
      <c r="AJ12" s="269"/>
      <c r="AK12" s="269"/>
      <c r="AL12" s="269"/>
      <c r="AM12" s="269"/>
      <c r="AN12" s="269"/>
      <c r="AO12" s="269"/>
      <c r="AP12" s="269"/>
      <c r="AQ12" s="269"/>
      <c r="AR12" s="269"/>
      <c r="AS12" s="269"/>
      <c r="AT12" s="269"/>
      <c r="AU12" s="269"/>
      <c r="AV12" s="269"/>
      <c r="AW12" s="269"/>
      <c r="AX12" s="269"/>
    </row>
    <row r="13" spans="1:50" s="24" customFormat="1" ht="33" customHeight="1" x14ac:dyDescent="0.25">
      <c r="A13" s="688"/>
      <c r="B13" s="678" t="s">
        <v>31</v>
      </c>
      <c r="C13" s="678" t="s">
        <v>32</v>
      </c>
      <c r="D13" s="678" t="s">
        <v>12</v>
      </c>
      <c r="E13" s="678" t="s">
        <v>30</v>
      </c>
      <c r="F13" s="678" t="s">
        <v>33</v>
      </c>
      <c r="G13" s="20"/>
      <c r="H13" s="678" t="s">
        <v>31</v>
      </c>
      <c r="I13" s="678" t="s">
        <v>32</v>
      </c>
      <c r="J13" s="678" t="s">
        <v>12</v>
      </c>
      <c r="K13" s="678" t="s">
        <v>30</v>
      </c>
      <c r="L13" s="678" t="s">
        <v>33</v>
      </c>
      <c r="M13" s="20"/>
      <c r="N13" s="678" t="s">
        <v>31</v>
      </c>
      <c r="O13" s="678" t="s">
        <v>32</v>
      </c>
      <c r="P13" s="678" t="s">
        <v>12</v>
      </c>
      <c r="Q13" s="678" t="s">
        <v>30</v>
      </c>
      <c r="R13" s="678" t="s">
        <v>33</v>
      </c>
      <c r="S13" s="23"/>
      <c r="T13" s="273"/>
      <c r="U13" s="273"/>
      <c r="V13" s="273"/>
      <c r="W13" s="273"/>
      <c r="X13" s="273"/>
      <c r="Y13" s="273"/>
      <c r="Z13" s="273"/>
      <c r="AA13" s="273"/>
      <c r="AB13" s="273"/>
      <c r="AC13" s="273"/>
      <c r="AD13" s="273"/>
      <c r="AE13" s="273"/>
      <c r="AF13" s="273"/>
      <c r="AG13" s="273"/>
      <c r="AH13" s="273"/>
      <c r="AI13" s="273"/>
      <c r="AJ13" s="273"/>
      <c r="AK13" s="273"/>
      <c r="AL13" s="273"/>
      <c r="AM13" s="273"/>
      <c r="AN13" s="273"/>
      <c r="AO13" s="273"/>
      <c r="AP13" s="273"/>
      <c r="AQ13" s="273"/>
      <c r="AR13" s="273"/>
      <c r="AS13" s="273"/>
      <c r="AT13" s="273"/>
      <c r="AU13" s="273"/>
      <c r="AV13" s="273"/>
      <c r="AW13" s="273"/>
      <c r="AX13" s="273"/>
    </row>
    <row r="14" spans="1:50" s="3" customFormat="1" x14ac:dyDescent="0.25">
      <c r="A14" s="374" t="s">
        <v>28</v>
      </c>
      <c r="B14" s="327" t="s">
        <v>10</v>
      </c>
      <c r="C14" s="327" t="s">
        <v>11</v>
      </c>
      <c r="D14" s="327" t="s">
        <v>40</v>
      </c>
      <c r="E14" s="327" t="s">
        <v>29</v>
      </c>
      <c r="F14" s="327" t="s">
        <v>19</v>
      </c>
      <c r="G14" s="481"/>
      <c r="H14" s="327" t="s">
        <v>10</v>
      </c>
      <c r="I14" s="327" t="s">
        <v>11</v>
      </c>
      <c r="J14" s="327" t="s">
        <v>40</v>
      </c>
      <c r="K14" s="327" t="s">
        <v>29</v>
      </c>
      <c r="L14" s="327" t="s">
        <v>19</v>
      </c>
      <c r="M14" s="481"/>
      <c r="N14" s="327" t="s">
        <v>10</v>
      </c>
      <c r="O14" s="327" t="s">
        <v>11</v>
      </c>
      <c r="P14" s="327" t="s">
        <v>40</v>
      </c>
      <c r="Q14" s="327" t="s">
        <v>29</v>
      </c>
      <c r="R14" s="327" t="s">
        <v>19</v>
      </c>
      <c r="S14" s="11"/>
      <c r="T14" s="274"/>
      <c r="U14" s="274"/>
      <c r="V14" s="275"/>
      <c r="W14" s="275"/>
      <c r="X14" s="274"/>
      <c r="Y14" s="274"/>
      <c r="Z14" s="274"/>
      <c r="AA14" s="274"/>
      <c r="AB14" s="274"/>
      <c r="AC14" s="274"/>
      <c r="AD14" s="274"/>
      <c r="AE14" s="274"/>
      <c r="AF14" s="274"/>
      <c r="AG14" s="274"/>
      <c r="AH14" s="274"/>
      <c r="AI14" s="274"/>
      <c r="AJ14" s="274"/>
      <c r="AK14" s="274"/>
      <c r="AL14" s="274"/>
      <c r="AM14" s="274"/>
      <c r="AN14" s="274"/>
      <c r="AO14" s="274"/>
      <c r="AP14" s="274"/>
      <c r="AQ14" s="274"/>
      <c r="AR14" s="274"/>
      <c r="AS14" s="274"/>
      <c r="AT14" s="274"/>
      <c r="AU14" s="274"/>
      <c r="AV14" s="274"/>
      <c r="AW14" s="274"/>
      <c r="AX14" s="274"/>
    </row>
    <row r="15" spans="1:50" x14ac:dyDescent="0.25">
      <c r="A15" s="689">
        <v>2005</v>
      </c>
      <c r="B15" s="521">
        <v>8.4592542000000002</v>
      </c>
      <c r="C15" s="521">
        <v>-6.8849638208000004</v>
      </c>
      <c r="D15" s="521">
        <v>179.35441360863365</v>
      </c>
      <c r="E15" s="521">
        <v>179.64555999999999</v>
      </c>
      <c r="F15" s="686">
        <f>(E15-D15)/D15</f>
        <v>1.6233020727421043E-3</v>
      </c>
      <c r="G15" s="243"/>
      <c r="H15" s="521">
        <v>8.4592875999999997</v>
      </c>
      <c r="I15" s="694">
        <v>-6.9129415662999998</v>
      </c>
      <c r="J15" s="521">
        <v>179.34914225035365</v>
      </c>
      <c r="K15" s="521">
        <v>179.64555999999999</v>
      </c>
      <c r="L15" s="686">
        <f>(K15-J15)/J15</f>
        <v>1.6527413843583818E-3</v>
      </c>
      <c r="M15" s="243"/>
      <c r="N15" s="480">
        <v>8.2883028499999991</v>
      </c>
      <c r="O15" s="695">
        <v>-6.8911628134000003</v>
      </c>
      <c r="P15" s="521">
        <v>179.67054999999999</v>
      </c>
      <c r="Q15" s="521">
        <v>179.64599999999999</v>
      </c>
      <c r="R15" s="686">
        <v>-1.3663897617057974E-4</v>
      </c>
      <c r="S15" s="14"/>
      <c r="V15" s="276"/>
      <c r="W15" s="271"/>
    </row>
    <row r="16" spans="1:50" x14ac:dyDescent="0.25">
      <c r="A16" s="689">
        <v>2006</v>
      </c>
      <c r="B16" s="521">
        <v>8.0835023100000001</v>
      </c>
      <c r="C16" s="521">
        <v>-6.8840028708999998</v>
      </c>
      <c r="D16" s="521">
        <v>183.55650487892262</v>
      </c>
      <c r="E16" s="521">
        <v>186.93029999999999</v>
      </c>
      <c r="F16" s="686">
        <f t="shared" ref="F16:F29" si="0">(E16-D16)/D16</f>
        <v>1.8380144704230363E-2</v>
      </c>
      <c r="G16" s="243"/>
      <c r="H16" s="521">
        <v>8.0835394899999997</v>
      </c>
      <c r="I16" s="694">
        <v>-6.9007459469999999</v>
      </c>
      <c r="J16" s="521">
        <v>183.55070005620215</v>
      </c>
      <c r="K16" s="521">
        <v>186.93029999999999</v>
      </c>
      <c r="L16" s="686">
        <f t="shared" ref="L16:L29" si="1">(K16-J16)/J16</f>
        <v>1.8412351152913221E-2</v>
      </c>
      <c r="M16" s="243"/>
      <c r="N16" s="480">
        <v>7.8853194899999997</v>
      </c>
      <c r="O16" s="695">
        <v>-6.8793531842000002</v>
      </c>
      <c r="P16" s="521">
        <v>183.898303</v>
      </c>
      <c r="Q16" s="521">
        <v>186.93100000000001</v>
      </c>
      <c r="R16" s="686">
        <v>1.649116359708884E-2</v>
      </c>
      <c r="S16" s="14"/>
      <c r="V16" s="276"/>
      <c r="W16" s="271"/>
    </row>
    <row r="17" spans="1:50" x14ac:dyDescent="0.25">
      <c r="A17" s="689">
        <v>2007</v>
      </c>
      <c r="B17" s="521">
        <v>7.7750641400000005</v>
      </c>
      <c r="C17" s="521">
        <v>-6.8821900045</v>
      </c>
      <c r="D17" s="521">
        <v>187.57181184417684</v>
      </c>
      <c r="E17" s="521">
        <v>196.62260000000001</v>
      </c>
      <c r="F17" s="686">
        <f t="shared" si="0"/>
        <v>4.8252389667920947E-2</v>
      </c>
      <c r="G17" s="243"/>
      <c r="H17" s="521">
        <v>7.7751014399999994</v>
      </c>
      <c r="I17" s="694">
        <v>-6.8912200301000004</v>
      </c>
      <c r="J17" s="521">
        <v>187.56583091559239</v>
      </c>
      <c r="K17" s="521">
        <v>196.62260000000001</v>
      </c>
      <c r="L17" s="686">
        <f t="shared" si="1"/>
        <v>4.8285815386509869E-2</v>
      </c>
      <c r="M17" s="243"/>
      <c r="N17" s="480">
        <v>7.5679113100000004</v>
      </c>
      <c r="O17" s="695">
        <v>-6.8702795411000004</v>
      </c>
      <c r="P17" s="521">
        <v>187.96670499999999</v>
      </c>
      <c r="Q17" s="521">
        <v>196.62299999999999</v>
      </c>
      <c r="R17" s="686">
        <v>4.6052278247895019E-2</v>
      </c>
      <c r="S17" s="14"/>
      <c r="V17" s="276"/>
      <c r="W17" s="271"/>
    </row>
    <row r="18" spans="1:50" x14ac:dyDescent="0.25">
      <c r="A18" s="689">
        <v>2008</v>
      </c>
      <c r="B18" s="521">
        <v>7.5178472899999997</v>
      </c>
      <c r="C18" s="521">
        <v>-6.8792648364</v>
      </c>
      <c r="D18" s="521">
        <v>190.53935951734198</v>
      </c>
      <c r="E18" s="521">
        <v>198.03995999999998</v>
      </c>
      <c r="F18" s="686">
        <f t="shared" si="0"/>
        <v>3.9365097592738221E-2</v>
      </c>
      <c r="G18" s="243"/>
      <c r="H18" s="521">
        <v>7.5178817800000006</v>
      </c>
      <c r="I18" s="694">
        <v>-6.8858386586</v>
      </c>
      <c r="J18" s="521">
        <v>190.53383468118972</v>
      </c>
      <c r="K18" s="521">
        <v>198.03995999999998</v>
      </c>
      <c r="L18" s="686">
        <f t="shared" si="1"/>
        <v>3.9395235661791352E-2</v>
      </c>
      <c r="M18" s="243"/>
      <c r="N18" s="480">
        <v>7.310680220000001</v>
      </c>
      <c r="O18" s="695">
        <v>-6.8655124854</v>
      </c>
      <c r="P18" s="521">
        <v>190.85210799999999</v>
      </c>
      <c r="Q18" s="521">
        <v>198.04</v>
      </c>
      <c r="R18" s="686">
        <v>3.7662104313775806E-2</v>
      </c>
      <c r="S18" s="14"/>
      <c r="V18" s="276"/>
      <c r="W18" s="271"/>
    </row>
    <row r="19" spans="1:50" x14ac:dyDescent="0.25">
      <c r="A19" s="689">
        <v>2009</v>
      </c>
      <c r="B19" s="521">
        <v>7.3298859599999995</v>
      </c>
      <c r="C19" s="521">
        <v>-6.8753050931999997</v>
      </c>
      <c r="D19" s="521">
        <v>191.36108189555102</v>
      </c>
      <c r="E19" s="521">
        <v>181.66399999999999</v>
      </c>
      <c r="F19" s="686">
        <f t="shared" si="0"/>
        <v>-5.0674263541444185E-2</v>
      </c>
      <c r="G19" s="243"/>
      <c r="H19" s="521">
        <v>7.3299143100000004</v>
      </c>
      <c r="I19" s="694">
        <v>-6.8845410688999999</v>
      </c>
      <c r="J19" s="521">
        <v>191.3571005880145</v>
      </c>
      <c r="K19" s="521">
        <v>181.66399999999999</v>
      </c>
      <c r="L19" s="686">
        <f t="shared" si="1"/>
        <v>-5.0654512209000496E-2</v>
      </c>
      <c r="M19" s="243"/>
      <c r="N19" s="480">
        <v>7.1352300099999999</v>
      </c>
      <c r="O19" s="695">
        <v>-6.8649732609000003</v>
      </c>
      <c r="P19" s="521">
        <v>191.48237399999999</v>
      </c>
      <c r="Q19" s="521">
        <v>181.66399999999999</v>
      </c>
      <c r="R19" s="686">
        <v>-5.1275602003973512E-2</v>
      </c>
      <c r="S19" s="14"/>
      <c r="V19" s="276"/>
      <c r="W19" s="271"/>
    </row>
    <row r="20" spans="1:50" x14ac:dyDescent="0.25">
      <c r="A20" s="689">
        <v>2010</v>
      </c>
      <c r="B20" s="521">
        <v>7.2414894500000004</v>
      </c>
      <c r="C20" s="521">
        <v>-6.8705655781999999</v>
      </c>
      <c r="D20" s="521">
        <v>191.97795818299551</v>
      </c>
      <c r="E20" s="521">
        <v>187.1</v>
      </c>
      <c r="F20" s="686">
        <f t="shared" si="0"/>
        <v>-2.5408949179185403E-2</v>
      </c>
      <c r="G20" s="243"/>
      <c r="H20" s="521">
        <v>7.2415073200000002</v>
      </c>
      <c r="I20" s="694">
        <v>-6.8842340897999996</v>
      </c>
      <c r="J20" s="521">
        <v>191.9760203142952</v>
      </c>
      <c r="K20" s="521">
        <v>187.1</v>
      </c>
      <c r="L20" s="686">
        <f t="shared" si="1"/>
        <v>-2.5399111338553559E-2</v>
      </c>
      <c r="M20" s="243"/>
      <c r="N20" s="480">
        <v>7.0807690600000006</v>
      </c>
      <c r="O20" s="695">
        <v>-6.8655323839999998</v>
      </c>
      <c r="P20" s="521">
        <v>191.92626899999999</v>
      </c>
      <c r="Q20" s="521">
        <v>187.1</v>
      </c>
      <c r="R20" s="686">
        <v>-2.5146474347396378E-2</v>
      </c>
      <c r="S20" s="14"/>
      <c r="V20" s="276"/>
      <c r="W20" s="271"/>
    </row>
    <row r="21" spans="1:50" x14ac:dyDescent="0.25">
      <c r="A21" s="689">
        <v>2011</v>
      </c>
      <c r="B21" s="521">
        <v>7.3661720100000005</v>
      </c>
      <c r="C21" s="521">
        <v>-6.865107353</v>
      </c>
      <c r="D21" s="521">
        <v>192.49178466505734</v>
      </c>
      <c r="E21" s="521">
        <v>191.91</v>
      </c>
      <c r="F21" s="686">
        <f t="shared" si="0"/>
        <v>-3.0223869869026765E-3</v>
      </c>
      <c r="G21" s="243"/>
      <c r="H21" s="521">
        <v>7.3661699700000005</v>
      </c>
      <c r="I21" s="694">
        <v>-6.8846507811000004</v>
      </c>
      <c r="J21" s="521">
        <v>192.4925248367031</v>
      </c>
      <c r="K21" s="521">
        <v>191.91</v>
      </c>
      <c r="L21" s="686">
        <f t="shared" si="1"/>
        <v>-3.0262205620570112E-3</v>
      </c>
      <c r="M21" s="243"/>
      <c r="N21" s="480">
        <v>7.296218650000001</v>
      </c>
      <c r="O21" s="695">
        <v>-6.8671027845000001</v>
      </c>
      <c r="P21" s="521">
        <v>192.30896100000001</v>
      </c>
      <c r="Q21" s="521">
        <v>191.91</v>
      </c>
      <c r="R21" s="686">
        <v>-2.0745835135577177E-3</v>
      </c>
      <c r="S21" s="14"/>
      <c r="V21" s="276"/>
      <c r="W21" s="271"/>
    </row>
    <row r="22" spans="1:50" x14ac:dyDescent="0.25">
      <c r="A22" s="689">
        <v>2012</v>
      </c>
      <c r="B22" s="521">
        <v>7.3465596100000008</v>
      </c>
      <c r="C22" s="521">
        <v>-6.8589708192999996</v>
      </c>
      <c r="D22" s="521">
        <v>192.74387452098028</v>
      </c>
      <c r="E22" s="521">
        <v>189.17273</v>
      </c>
      <c r="F22" s="686">
        <f t="shared" si="0"/>
        <v>-1.8527927436633333E-2</v>
      </c>
      <c r="G22" s="243"/>
      <c r="H22" s="521">
        <v>7.3465421500000003</v>
      </c>
      <c r="I22" s="694">
        <v>-6.8852675891999997</v>
      </c>
      <c r="J22" s="521">
        <v>192.74692606452163</v>
      </c>
      <c r="K22" s="521">
        <v>189.17273</v>
      </c>
      <c r="L22" s="686">
        <f t="shared" si="1"/>
        <v>-1.8543465971152116E-2</v>
      </c>
      <c r="M22" s="243"/>
      <c r="N22" s="480">
        <v>7.3183148000000005</v>
      </c>
      <c r="O22" s="695">
        <v>-6.8691009773999996</v>
      </c>
      <c r="P22" s="521">
        <v>192.37387200000001</v>
      </c>
      <c r="Q22" s="521">
        <v>189.173</v>
      </c>
      <c r="R22" s="686">
        <v>-1.6638808413649873E-2</v>
      </c>
      <c r="S22" s="14"/>
      <c r="V22" s="276"/>
      <c r="W22" s="271"/>
    </row>
    <row r="23" spans="1:50" x14ac:dyDescent="0.25">
      <c r="A23" s="689">
        <v>2013</v>
      </c>
      <c r="B23" s="521">
        <v>7.3139339899999998</v>
      </c>
      <c r="C23" s="521">
        <v>-6.8521884814999998</v>
      </c>
      <c r="D23" s="521">
        <v>192.65975159609215</v>
      </c>
      <c r="E23" s="521">
        <v>186.67305999999999</v>
      </c>
      <c r="F23" s="686">
        <f t="shared" si="0"/>
        <v>-3.1073909036502617E-2</v>
      </c>
      <c r="G23" s="243"/>
      <c r="H23" s="521">
        <v>7.3139017599999994</v>
      </c>
      <c r="I23" s="695">
        <v>-6.8849638208000004</v>
      </c>
      <c r="J23" s="521">
        <v>192.66465089212738</v>
      </c>
      <c r="K23" s="521">
        <v>186.67305999999999</v>
      </c>
      <c r="L23" s="686">
        <f t="shared" si="1"/>
        <v>-3.109854799198257E-2</v>
      </c>
      <c r="M23" s="243"/>
      <c r="N23" s="480">
        <v>7.3257084299999997</v>
      </c>
      <c r="O23" s="695">
        <v>-6.8706129417000001</v>
      </c>
      <c r="P23" s="521">
        <v>192.25067200000001</v>
      </c>
      <c r="Q23" s="521">
        <v>186.673</v>
      </c>
      <c r="R23" s="686">
        <v>-2.9012496767761659E-2</v>
      </c>
      <c r="S23" s="14"/>
      <c r="V23" s="276"/>
      <c r="W23" s="271"/>
    </row>
    <row r="24" spans="1:50" s="4" customFormat="1" x14ac:dyDescent="0.25">
      <c r="A24" s="738">
        <v>2014</v>
      </c>
      <c r="B24" s="212">
        <v>7.3461065400000001</v>
      </c>
      <c r="C24" s="212">
        <v>-6.8449393030000003</v>
      </c>
      <c r="D24" s="212">
        <v>192.50530691563844</v>
      </c>
      <c r="E24" s="212">
        <v>186.45958999999999</v>
      </c>
      <c r="F24" s="739">
        <f t="shared" si="0"/>
        <v>-3.1405455841733571E-2</v>
      </c>
      <c r="G24" s="244"/>
      <c r="H24" s="212">
        <v>7.3460574900000006</v>
      </c>
      <c r="I24" s="740">
        <v>-6.8840028708999998</v>
      </c>
      <c r="J24" s="212">
        <v>192.5058408190576</v>
      </c>
      <c r="K24" s="212">
        <v>186.45958999999999</v>
      </c>
      <c r="L24" s="739">
        <f t="shared" si="1"/>
        <v>-3.1408142180686709E-2</v>
      </c>
      <c r="M24" s="244"/>
      <c r="N24" s="734">
        <v>7.4233362400000003</v>
      </c>
      <c r="O24" s="740">
        <v>-6.8719547259000002</v>
      </c>
      <c r="P24" s="212">
        <v>192.08918700000001</v>
      </c>
      <c r="Q24" s="212">
        <v>186.46</v>
      </c>
      <c r="R24" s="739">
        <v>-2.9305069628932322E-2</v>
      </c>
      <c r="S24" s="18"/>
      <c r="T24" s="261"/>
      <c r="U24" s="261"/>
      <c r="V24" s="277"/>
      <c r="W24" s="278"/>
      <c r="X24" s="261"/>
      <c r="Y24" s="261"/>
      <c r="Z24" s="261"/>
      <c r="AA24" s="261"/>
      <c r="AB24" s="261"/>
      <c r="AC24" s="261"/>
      <c r="AD24" s="261"/>
      <c r="AE24" s="261"/>
      <c r="AF24" s="261"/>
      <c r="AG24" s="261"/>
      <c r="AH24" s="261"/>
      <c r="AI24" s="261"/>
      <c r="AJ24" s="261"/>
      <c r="AK24" s="261"/>
      <c r="AL24" s="261"/>
      <c r="AM24" s="261"/>
      <c r="AN24" s="261"/>
      <c r="AO24" s="261"/>
      <c r="AP24" s="261"/>
      <c r="AQ24" s="261"/>
      <c r="AR24" s="261"/>
      <c r="AS24" s="261"/>
      <c r="AT24" s="261"/>
      <c r="AU24" s="261"/>
      <c r="AV24" s="261"/>
      <c r="AW24" s="261"/>
      <c r="AX24" s="261"/>
    </row>
    <row r="25" spans="1:50" x14ac:dyDescent="0.25">
      <c r="A25" s="689">
        <v>2015</v>
      </c>
      <c r="B25" s="521">
        <v>7.4045387000000007</v>
      </c>
      <c r="C25" s="521">
        <v>-6.8372502921000002</v>
      </c>
      <c r="D25" s="521">
        <v>192.82393231266676</v>
      </c>
      <c r="E25" s="521">
        <v>187.47331393460684</v>
      </c>
      <c r="F25" s="686">
        <f t="shared" si="0"/>
        <v>-2.774872555437681E-2</v>
      </c>
      <c r="G25" s="243"/>
      <c r="H25" s="521">
        <v>7.4044850799999997</v>
      </c>
      <c r="I25" s="695">
        <v>-6.8821900045</v>
      </c>
      <c r="J25" s="521">
        <v>192.82439956774346</v>
      </c>
      <c r="K25" s="521">
        <v>187.47331393460684</v>
      </c>
      <c r="L25" s="686">
        <f t="shared" si="1"/>
        <v>-2.7751081528749506E-2</v>
      </c>
      <c r="M25" s="243"/>
      <c r="N25" s="480">
        <v>7.5595990500000001</v>
      </c>
      <c r="O25" s="695">
        <v>-6.8728547435999996</v>
      </c>
      <c r="P25" s="521">
        <v>192.370341</v>
      </c>
      <c r="Q25" s="521">
        <v>187.09813199999999</v>
      </c>
      <c r="R25" s="686">
        <v>-2.7406558477743738E-2</v>
      </c>
      <c r="S25" s="14"/>
      <c r="V25" s="276"/>
      <c r="W25" s="271"/>
    </row>
    <row r="26" spans="1:50" x14ac:dyDescent="0.25">
      <c r="A26" s="689">
        <v>2016</v>
      </c>
      <c r="B26" s="521">
        <v>7.4526508900000001</v>
      </c>
      <c r="C26" s="521">
        <v>-6.8291215750000003</v>
      </c>
      <c r="D26" s="521">
        <v>193.19381861689521</v>
      </c>
      <c r="E26" s="521">
        <v>190.1090252311034</v>
      </c>
      <c r="F26" s="686">
        <f t="shared" si="0"/>
        <v>-1.5967350342139985E-2</v>
      </c>
      <c r="G26" s="243"/>
      <c r="H26" s="521">
        <v>7.4525993399999999</v>
      </c>
      <c r="I26" s="695">
        <v>-6.8792648364</v>
      </c>
      <c r="J26" s="521">
        <v>193.19097193865224</v>
      </c>
      <c r="K26" s="521">
        <v>190.1090252311034</v>
      </c>
      <c r="L26" s="686">
        <f t="shared" si="1"/>
        <v>-1.5952850573822411E-2</v>
      </c>
      <c r="M26" s="243"/>
      <c r="N26" s="480">
        <v>7.6943447899999997</v>
      </c>
      <c r="O26" s="695">
        <v>-6.8728719724999996</v>
      </c>
      <c r="P26" s="521">
        <v>192.59402499999999</v>
      </c>
      <c r="Q26" s="521">
        <v>189.023595</v>
      </c>
      <c r="R26" s="686">
        <v>-1.8538633272761125E-2</v>
      </c>
      <c r="S26" s="14"/>
      <c r="V26" s="276"/>
      <c r="W26" s="271"/>
    </row>
    <row r="27" spans="1:50" x14ac:dyDescent="0.25">
      <c r="A27" s="689">
        <v>2017</v>
      </c>
      <c r="B27" s="521">
        <v>7.469873520000001</v>
      </c>
      <c r="C27" s="521">
        <v>-6.8206366970000003</v>
      </c>
      <c r="D27" s="521">
        <v>194.37007779612071</v>
      </c>
      <c r="E27" s="521">
        <v>192.30102771065427</v>
      </c>
      <c r="F27" s="686">
        <f t="shared" si="0"/>
        <v>-1.0644900228093329E-2</v>
      </c>
      <c r="G27" s="243"/>
      <c r="H27" s="521">
        <v>7.469829100000001</v>
      </c>
      <c r="I27" s="695">
        <v>-6.8753050931999997</v>
      </c>
      <c r="J27" s="521">
        <v>194.44645319545145</v>
      </c>
      <c r="K27" s="521">
        <v>192.9589327145832</v>
      </c>
      <c r="L27" s="686">
        <f t="shared" si="1"/>
        <v>-7.6500262999039982E-3</v>
      </c>
      <c r="M27" s="243"/>
      <c r="N27" s="480">
        <v>7.82338969</v>
      </c>
      <c r="O27" s="300"/>
      <c r="P27" s="521">
        <v>193.62126599999999</v>
      </c>
      <c r="Q27" s="521">
        <v>191.228283</v>
      </c>
      <c r="R27" s="686">
        <v>-1.235909179521627E-2</v>
      </c>
      <c r="S27" s="14"/>
      <c r="V27" s="276"/>
      <c r="W27" s="271"/>
    </row>
    <row r="28" spans="1:50" x14ac:dyDescent="0.25">
      <c r="A28" s="689">
        <v>2018</v>
      </c>
      <c r="B28" s="521">
        <v>7.44634515</v>
      </c>
      <c r="C28" s="521">
        <v>-6.8117909512999999</v>
      </c>
      <c r="D28" s="521">
        <v>196.02828449383722</v>
      </c>
      <c r="E28" s="521">
        <v>194.98493372867662</v>
      </c>
      <c r="F28" s="686">
        <f t="shared" si="0"/>
        <v>-5.3224501140466673E-3</v>
      </c>
      <c r="G28" s="243"/>
      <c r="H28" s="521">
        <v>7.4463114300000006</v>
      </c>
      <c r="I28" s="695">
        <v>-6.8705655781999999</v>
      </c>
      <c r="J28" s="521">
        <v>195.97723539319293</v>
      </c>
      <c r="K28" s="521">
        <v>195.37091937351548</v>
      </c>
      <c r="L28" s="686">
        <f t="shared" si="1"/>
        <v>-3.0938084133138566E-3</v>
      </c>
      <c r="M28" s="243"/>
      <c r="N28" s="480">
        <v>7.8932809600000011</v>
      </c>
      <c r="O28" s="300"/>
      <c r="P28" s="521">
        <v>195.15231800000001</v>
      </c>
      <c r="Q28" s="521">
        <v>193.94636499999999</v>
      </c>
      <c r="R28" s="686">
        <v>-6.1795474035825811E-3</v>
      </c>
      <c r="S28" s="14"/>
      <c r="V28" s="276"/>
      <c r="W28" s="271"/>
    </row>
    <row r="29" spans="1:50" x14ac:dyDescent="0.25">
      <c r="A29" s="690">
        <v>2019</v>
      </c>
      <c r="B29" s="522">
        <v>7.4105711100000002</v>
      </c>
      <c r="C29" s="522">
        <v>-6.8026560224999999</v>
      </c>
      <c r="D29" s="522">
        <v>197.75748883029885</v>
      </c>
      <c r="E29" s="522">
        <v>197.75748883029885</v>
      </c>
      <c r="F29" s="691">
        <f t="shared" si="0"/>
        <v>0</v>
      </c>
      <c r="G29" s="245"/>
      <c r="H29" s="522">
        <v>7.4105495699999997</v>
      </c>
      <c r="I29" s="696">
        <v>-6.865107353</v>
      </c>
      <c r="J29" s="522">
        <v>197.60303901852578</v>
      </c>
      <c r="K29" s="522">
        <v>197.61768494631093</v>
      </c>
      <c r="L29" s="691">
        <f t="shared" si="1"/>
        <v>7.4117927830959614E-5</v>
      </c>
      <c r="M29" s="245"/>
      <c r="N29" s="522"/>
      <c r="O29" s="548"/>
      <c r="P29" s="522"/>
      <c r="Q29" s="522"/>
      <c r="R29" s="691"/>
      <c r="S29" s="17"/>
      <c r="V29" s="276"/>
      <c r="W29" s="271"/>
    </row>
    <row r="30" spans="1:50" s="262" customFormat="1" x14ac:dyDescent="0.25">
      <c r="N30" s="482"/>
      <c r="O30" s="292"/>
      <c r="V30" s="271"/>
      <c r="W30" s="271"/>
    </row>
    <row r="31" spans="1:50" s="262" customFormat="1" x14ac:dyDescent="0.25">
      <c r="V31" s="271"/>
      <c r="W31" s="271"/>
    </row>
    <row r="32" spans="1:50" s="262" customFormat="1" x14ac:dyDescent="0.25">
      <c r="N32" s="268"/>
      <c r="P32" s="697"/>
      <c r="Q32" s="268"/>
      <c r="V32" s="271"/>
      <c r="W32" s="271"/>
    </row>
    <row r="33" spans="5:23" s="262" customFormat="1" x14ac:dyDescent="0.25">
      <c r="N33" s="268"/>
      <c r="P33" s="697"/>
      <c r="Q33" s="268"/>
      <c r="V33" s="271"/>
      <c r="W33" s="271"/>
    </row>
    <row r="34" spans="5:23" s="262" customFormat="1" x14ac:dyDescent="0.25">
      <c r="N34" s="268"/>
      <c r="P34" s="697"/>
      <c r="Q34" s="268"/>
      <c r="V34" s="271"/>
      <c r="W34" s="271"/>
    </row>
    <row r="35" spans="5:23" s="262" customFormat="1" x14ac:dyDescent="0.25">
      <c r="N35" s="268"/>
      <c r="P35" s="697"/>
      <c r="Q35" s="268"/>
      <c r="V35" s="271"/>
      <c r="W35" s="271"/>
    </row>
    <row r="36" spans="5:23" s="262" customFormat="1" x14ac:dyDescent="0.25">
      <c r="N36" s="268"/>
      <c r="P36" s="697"/>
      <c r="Q36" s="268"/>
      <c r="V36" s="271"/>
      <c r="W36" s="271"/>
    </row>
    <row r="37" spans="5:23" s="262" customFormat="1" x14ac:dyDescent="0.25">
      <c r="N37" s="268"/>
      <c r="P37" s="697"/>
      <c r="Q37" s="268"/>
      <c r="V37" s="271"/>
      <c r="W37" s="271"/>
    </row>
    <row r="38" spans="5:23" s="262" customFormat="1" x14ac:dyDescent="0.25">
      <c r="N38" s="268"/>
      <c r="P38" s="697"/>
      <c r="Q38" s="268"/>
      <c r="V38" s="271"/>
      <c r="W38" s="271"/>
    </row>
    <row r="39" spans="5:23" s="262" customFormat="1" x14ac:dyDescent="0.25">
      <c r="N39" s="268"/>
      <c r="P39" s="697"/>
      <c r="Q39" s="268"/>
      <c r="V39" s="271"/>
      <c r="W39" s="271"/>
    </row>
    <row r="40" spans="5:23" s="262" customFormat="1" x14ac:dyDescent="0.25">
      <c r="N40" s="268"/>
      <c r="P40" s="697"/>
      <c r="Q40" s="268"/>
      <c r="V40" s="271"/>
      <c r="W40" s="271"/>
    </row>
    <row r="41" spans="5:23" s="262" customFormat="1" x14ac:dyDescent="0.25">
      <c r="N41" s="268"/>
      <c r="P41" s="698"/>
      <c r="Q41" s="268"/>
      <c r="V41" s="271"/>
      <c r="W41" s="271"/>
    </row>
    <row r="42" spans="5:23" s="262" customFormat="1" x14ac:dyDescent="0.25">
      <c r="N42" s="268"/>
      <c r="P42" s="697"/>
      <c r="Q42" s="268"/>
      <c r="V42" s="271"/>
      <c r="W42" s="271"/>
    </row>
    <row r="43" spans="5:23" s="262" customFormat="1" x14ac:dyDescent="0.25">
      <c r="E43" s="272"/>
      <c r="N43" s="268"/>
      <c r="P43" s="697"/>
      <c r="Q43" s="268"/>
      <c r="V43" s="271"/>
      <c r="W43" s="271"/>
    </row>
    <row r="44" spans="5:23" s="262" customFormat="1" x14ac:dyDescent="0.25">
      <c r="V44" s="271"/>
      <c r="W44" s="271"/>
    </row>
    <row r="45" spans="5:23" s="262" customFormat="1" x14ac:dyDescent="0.25">
      <c r="V45" s="271"/>
      <c r="W45" s="271"/>
    </row>
    <row r="46" spans="5:23" s="262" customFormat="1" x14ac:dyDescent="0.25">
      <c r="V46" s="271"/>
      <c r="W46" s="271"/>
    </row>
    <row r="47" spans="5:23" s="262" customFormat="1" x14ac:dyDescent="0.25">
      <c r="V47" s="271"/>
      <c r="W47" s="271"/>
    </row>
    <row r="48" spans="5:23" s="262" customFormat="1" x14ac:dyDescent="0.25">
      <c r="V48" s="271"/>
      <c r="W48" s="271"/>
    </row>
    <row r="49" spans="22:23" s="262" customFormat="1" x14ac:dyDescent="0.25">
      <c r="V49" s="271"/>
      <c r="W49" s="271"/>
    </row>
    <row r="50" spans="22:23" s="262" customFormat="1" x14ac:dyDescent="0.25">
      <c r="V50" s="271"/>
      <c r="W50" s="271"/>
    </row>
    <row r="51" spans="22:23" s="262" customFormat="1" x14ac:dyDescent="0.25">
      <c r="V51" s="271"/>
      <c r="W51" s="271"/>
    </row>
    <row r="52" spans="22:23" s="262" customFormat="1" x14ac:dyDescent="0.25">
      <c r="V52" s="271"/>
      <c r="W52" s="271"/>
    </row>
    <row r="53" spans="22:23" s="262" customFormat="1" x14ac:dyDescent="0.25">
      <c r="V53" s="271"/>
      <c r="W53" s="271"/>
    </row>
    <row r="54" spans="22:23" s="262" customFormat="1" x14ac:dyDescent="0.25">
      <c r="V54" s="271"/>
      <c r="W54" s="271"/>
    </row>
    <row r="55" spans="22:23" s="262" customFormat="1" x14ac:dyDescent="0.25">
      <c r="V55" s="271"/>
      <c r="W55" s="271"/>
    </row>
    <row r="56" spans="22:23" s="262" customFormat="1" x14ac:dyDescent="0.25">
      <c r="V56" s="271"/>
      <c r="W56" s="271"/>
    </row>
    <row r="57" spans="22:23" s="262" customFormat="1" x14ac:dyDescent="0.25">
      <c r="V57" s="271"/>
      <c r="W57" s="271"/>
    </row>
    <row r="58" spans="22:23" s="262" customFormat="1" x14ac:dyDescent="0.25">
      <c r="V58" s="271"/>
      <c r="W58" s="271"/>
    </row>
    <row r="59" spans="22:23" s="262" customFormat="1" x14ac:dyDescent="0.25">
      <c r="V59" s="271"/>
      <c r="W59" s="271"/>
    </row>
    <row r="60" spans="22:23" s="262" customFormat="1" x14ac:dyDescent="0.25">
      <c r="V60" s="271"/>
      <c r="W60" s="271"/>
    </row>
    <row r="61" spans="22:23" s="262" customFormat="1" x14ac:dyDescent="0.25">
      <c r="V61" s="271"/>
      <c r="W61" s="271"/>
    </row>
    <row r="62" spans="22:23" s="262" customFormat="1" x14ac:dyDescent="0.25">
      <c r="V62" s="271"/>
      <c r="W62" s="271"/>
    </row>
    <row r="63" spans="22:23" s="262" customFormat="1" x14ac:dyDescent="0.25">
      <c r="V63" s="271"/>
      <c r="W63" s="271"/>
    </row>
    <row r="64" spans="22:23" s="262" customFormat="1" x14ac:dyDescent="0.25">
      <c r="V64" s="271"/>
      <c r="W64" s="271"/>
    </row>
    <row r="65" spans="22:23" s="262" customFormat="1" x14ac:dyDescent="0.25">
      <c r="V65" s="271"/>
      <c r="W65" s="271"/>
    </row>
    <row r="66" spans="22:23" s="262" customFormat="1" x14ac:dyDescent="0.25">
      <c r="V66" s="271"/>
      <c r="W66" s="271"/>
    </row>
    <row r="67" spans="22:23" x14ac:dyDescent="0.25">
      <c r="V67" s="271"/>
      <c r="W67" s="271"/>
    </row>
    <row r="68" spans="22:23" x14ac:dyDescent="0.25">
      <c r="V68" s="271"/>
      <c r="W68" s="271"/>
    </row>
    <row r="69" spans="22:23" x14ac:dyDescent="0.25">
      <c r="V69" s="271"/>
      <c r="W69" s="271"/>
    </row>
    <row r="70" spans="22:23" x14ac:dyDescent="0.25">
      <c r="V70" s="271"/>
      <c r="W70" s="271"/>
    </row>
    <row r="71" spans="22:23" x14ac:dyDescent="0.25">
      <c r="V71" s="271"/>
      <c r="W71" s="271"/>
    </row>
    <row r="72" spans="22:23" x14ac:dyDescent="0.25">
      <c r="V72" s="271"/>
      <c r="W72" s="271"/>
    </row>
    <row r="73" spans="22:23" x14ac:dyDescent="0.25">
      <c r="V73" s="271"/>
      <c r="W73" s="271"/>
    </row>
    <row r="74" spans="22:23" x14ac:dyDescent="0.25">
      <c r="V74" s="271"/>
      <c r="W74" s="271"/>
    </row>
  </sheetData>
  <mergeCells count="3">
    <mergeCell ref="B12:F12"/>
    <mergeCell ref="H12:L12"/>
    <mergeCell ref="N12:R1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AI629"/>
  <sheetViews>
    <sheetView topLeftCell="A16" workbookViewId="0">
      <selection activeCell="P21" sqref="P21"/>
    </sheetView>
  </sheetViews>
  <sheetFormatPr defaultRowHeight="15" x14ac:dyDescent="0.25"/>
  <cols>
    <col min="1" max="1" width="6.42578125" style="5" customWidth="1"/>
    <col min="2" max="2" width="21.7109375" style="5" customWidth="1"/>
    <col min="3" max="3" width="11.140625" style="190" customWidth="1"/>
    <col min="4" max="4" width="13.5703125" style="5" customWidth="1"/>
    <col min="5" max="5" width="12.85546875" style="5" customWidth="1"/>
    <col min="6" max="6" width="18.5703125" style="5" customWidth="1"/>
    <col min="7" max="7" width="15.42578125" style="5" customWidth="1"/>
    <col min="8" max="8" width="10" style="5" customWidth="1"/>
    <col min="9" max="9" width="23.28515625" style="5" customWidth="1"/>
    <col min="10" max="10" width="12.28515625" style="5" customWidth="1"/>
    <col min="11" max="11" width="17.7109375" style="5" customWidth="1"/>
    <col min="12" max="12" width="12.7109375" style="5" customWidth="1"/>
    <col min="13" max="13" width="10" style="5" customWidth="1"/>
    <col min="14" max="14" width="14.5703125" style="5" customWidth="1"/>
    <col min="15" max="35" width="9.140625" style="265"/>
    <col min="36" max="16384" width="9.140625" style="5"/>
  </cols>
  <sheetData>
    <row r="1" spans="1:15" x14ac:dyDescent="0.25">
      <c r="A1" s="265" t="s">
        <v>179</v>
      </c>
      <c r="B1" s="265"/>
      <c r="C1" s="279"/>
      <c r="D1" s="265"/>
      <c r="E1" s="265"/>
      <c r="F1" s="265"/>
      <c r="G1" s="265"/>
      <c r="H1" s="265"/>
      <c r="I1" s="265"/>
      <c r="J1" s="265"/>
      <c r="K1" s="265"/>
      <c r="L1" s="265"/>
      <c r="M1" s="265"/>
      <c r="N1" s="265"/>
    </row>
    <row r="2" spans="1:15" x14ac:dyDescent="0.25">
      <c r="A2" s="265" t="s">
        <v>328</v>
      </c>
      <c r="B2" s="265"/>
      <c r="C2" s="279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</row>
    <row r="3" spans="1:15" x14ac:dyDescent="0.25">
      <c r="A3" s="265" t="s">
        <v>282</v>
      </c>
      <c r="B3" s="265"/>
      <c r="C3" s="279"/>
      <c r="D3" s="265"/>
      <c r="E3" s="265"/>
      <c r="F3" s="265"/>
      <c r="G3" s="265"/>
      <c r="H3" s="265"/>
      <c r="I3" s="265"/>
      <c r="J3" s="265"/>
      <c r="K3" s="265"/>
      <c r="L3" s="265"/>
      <c r="M3" s="265"/>
      <c r="N3" s="265"/>
    </row>
    <row r="4" spans="1:15" x14ac:dyDescent="0.25">
      <c r="A4" s="265" t="s">
        <v>257</v>
      </c>
      <c r="B4" s="265"/>
      <c r="C4" s="279"/>
      <c r="D4" s="265"/>
      <c r="E4" s="265"/>
      <c r="F4" s="265"/>
      <c r="G4" s="265"/>
      <c r="H4" s="265"/>
      <c r="I4" s="265"/>
      <c r="J4" s="265"/>
      <c r="K4" s="265"/>
      <c r="L4" s="265"/>
      <c r="M4" s="265"/>
      <c r="N4" s="265"/>
    </row>
    <row r="5" spans="1:15" ht="18" x14ac:dyDescent="0.35">
      <c r="A5" s="265" t="s">
        <v>217</v>
      </c>
      <c r="B5" s="265"/>
      <c r="C5" s="279"/>
      <c r="D5" s="265"/>
      <c r="E5" s="265"/>
      <c r="F5" s="265"/>
      <c r="G5" s="265"/>
      <c r="H5" s="265"/>
      <c r="I5" s="265"/>
      <c r="J5" s="265"/>
      <c r="K5" s="265"/>
      <c r="L5" s="265"/>
      <c r="M5" s="265"/>
      <c r="N5" s="265"/>
    </row>
    <row r="6" spans="1:15" x14ac:dyDescent="0.25">
      <c r="A6" s="265" t="s">
        <v>216</v>
      </c>
      <c r="B6" s="265"/>
      <c r="C6" s="279"/>
      <c r="D6" s="265"/>
      <c r="E6" s="265"/>
      <c r="F6" s="265"/>
      <c r="G6" s="265"/>
      <c r="H6" s="265"/>
      <c r="I6" s="265"/>
      <c r="J6" s="265"/>
      <c r="K6" s="265"/>
      <c r="L6" s="265"/>
      <c r="M6" s="265"/>
      <c r="N6" s="265"/>
    </row>
    <row r="7" spans="1:15" x14ac:dyDescent="0.25">
      <c r="A7" s="265"/>
      <c r="B7" s="265"/>
      <c r="C7" s="279"/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</row>
    <row r="8" spans="1:15" s="265" customFormat="1" x14ac:dyDescent="0.25">
      <c r="A8" s="265" t="s">
        <v>258</v>
      </c>
      <c r="C8" s="279"/>
    </row>
    <row r="9" spans="1:15" s="265" customFormat="1" ht="18" x14ac:dyDescent="0.35">
      <c r="A9" s="265" t="s">
        <v>323</v>
      </c>
      <c r="C9" s="279"/>
    </row>
    <row r="10" spans="1:15" s="265" customFormat="1" ht="18" x14ac:dyDescent="0.35">
      <c r="A10" s="265" t="s">
        <v>436</v>
      </c>
      <c r="C10" s="279"/>
    </row>
    <row r="11" spans="1:15" s="265" customFormat="1" x14ac:dyDescent="0.25">
      <c r="A11" s="265" t="s">
        <v>261</v>
      </c>
      <c r="C11" s="279"/>
    </row>
    <row r="12" spans="1:15" s="265" customFormat="1" x14ac:dyDescent="0.25">
      <c r="C12" s="279"/>
      <c r="K12" s="265" t="s">
        <v>259</v>
      </c>
    </row>
    <row r="13" spans="1:15" ht="18" x14ac:dyDescent="0.35">
      <c r="A13" s="265"/>
      <c r="B13" s="253" t="s">
        <v>186</v>
      </c>
      <c r="C13" s="254" t="s">
        <v>209</v>
      </c>
      <c r="D13" s="257">
        <f>D16-K16</f>
        <v>0.57361998830000005</v>
      </c>
      <c r="E13" s="284"/>
      <c r="F13" s="284"/>
      <c r="G13" s="284"/>
      <c r="H13" s="284"/>
      <c r="I13" s="284"/>
      <c r="J13" s="284"/>
      <c r="K13" s="260"/>
      <c r="L13" s="5" t="s">
        <v>447</v>
      </c>
    </row>
    <row r="14" spans="1:15" s="265" customFormat="1" x14ac:dyDescent="0.25">
      <c r="B14" s="280"/>
      <c r="C14" s="281"/>
      <c r="D14" s="282"/>
      <c r="E14" s="283"/>
      <c r="F14" s="284"/>
      <c r="G14" s="284"/>
      <c r="H14" s="284"/>
      <c r="I14" s="284"/>
      <c r="J14" s="284"/>
      <c r="K14" s="284"/>
      <c r="L14" s="284"/>
      <c r="M14" s="284"/>
      <c r="N14" s="284"/>
    </row>
    <row r="15" spans="1:15" s="265" customFormat="1" x14ac:dyDescent="0.25">
      <c r="B15" s="285" t="s">
        <v>187</v>
      </c>
      <c r="C15" s="285"/>
      <c r="D15" s="285"/>
      <c r="E15" s="285"/>
      <c r="F15" s="285"/>
      <c r="G15" s="285"/>
      <c r="H15" s="285"/>
      <c r="I15" s="285" t="s">
        <v>188</v>
      </c>
      <c r="J15" s="285"/>
      <c r="K15" s="285"/>
      <c r="L15" s="285"/>
      <c r="M15" s="285"/>
      <c r="O15" s="284"/>
    </row>
    <row r="16" spans="1:15" ht="18" x14ac:dyDescent="0.35">
      <c r="A16" s="265"/>
      <c r="B16" s="332" t="s">
        <v>189</v>
      </c>
      <c r="C16" s="345" t="s">
        <v>221</v>
      </c>
      <c r="D16" s="191">
        <f>(SUM(D22:H22)-1)*D17/100</f>
        <v>-3.028250610000004E-2</v>
      </c>
      <c r="E16" s="312"/>
      <c r="F16" s="312"/>
      <c r="G16" s="312"/>
      <c r="H16" s="313"/>
      <c r="I16" s="332" t="s">
        <v>190</v>
      </c>
      <c r="J16" s="333" t="s">
        <v>222</v>
      </c>
      <c r="K16" s="191">
        <f>(K22-1)*K17/100</f>
        <v>-0.6039024944000001</v>
      </c>
      <c r="L16" s="316"/>
      <c r="M16" s="317"/>
      <c r="N16" s="265"/>
    </row>
    <row r="17" spans="1:24" ht="18" x14ac:dyDescent="0.35">
      <c r="A17" s="265"/>
      <c r="B17" s="334" t="s">
        <v>192</v>
      </c>
      <c r="C17" s="335" t="s">
        <v>299</v>
      </c>
      <c r="D17" s="754">
        <v>53.13</v>
      </c>
      <c r="E17" s="314"/>
      <c r="F17" s="314"/>
      <c r="G17" s="314"/>
      <c r="H17" s="315"/>
      <c r="I17" s="334" t="s">
        <v>193</v>
      </c>
      <c r="J17" s="335" t="s">
        <v>300</v>
      </c>
      <c r="K17" s="754">
        <v>51.08</v>
      </c>
      <c r="L17" s="318"/>
      <c r="M17" s="319"/>
      <c r="N17" s="265"/>
    </row>
    <row r="18" spans="1:24" x14ac:dyDescent="0.25">
      <c r="A18" s="265"/>
      <c r="B18" s="289"/>
      <c r="C18" s="320"/>
      <c r="D18" s="304" t="s">
        <v>182</v>
      </c>
      <c r="E18" s="304" t="s">
        <v>180</v>
      </c>
      <c r="F18" s="304" t="s">
        <v>181</v>
      </c>
      <c r="G18" s="304" t="s">
        <v>183</v>
      </c>
      <c r="H18" s="321" t="s">
        <v>207</v>
      </c>
      <c r="I18" s="289"/>
      <c r="J18" s="322"/>
      <c r="K18" s="323" t="s">
        <v>208</v>
      </c>
      <c r="L18" s="284" t="s">
        <v>184</v>
      </c>
      <c r="M18" s="324" t="s">
        <v>185</v>
      </c>
      <c r="N18" s="265"/>
    </row>
    <row r="19" spans="1:24" ht="18" x14ac:dyDescent="0.35">
      <c r="A19" s="265"/>
      <c r="B19" s="325" t="s">
        <v>194</v>
      </c>
      <c r="C19" s="326" t="s">
        <v>201</v>
      </c>
      <c r="D19" s="327" t="s">
        <v>302</v>
      </c>
      <c r="E19" s="327" t="s">
        <v>303</v>
      </c>
      <c r="F19" s="327" t="s">
        <v>304</v>
      </c>
      <c r="G19" s="327" t="s">
        <v>305</v>
      </c>
      <c r="H19" s="328" t="s">
        <v>306</v>
      </c>
      <c r="I19" s="755" t="s">
        <v>198</v>
      </c>
      <c r="J19" s="326" t="s">
        <v>202</v>
      </c>
      <c r="K19" s="331" t="s">
        <v>218</v>
      </c>
      <c r="L19" s="327" t="s">
        <v>206</v>
      </c>
      <c r="M19" s="328" t="s">
        <v>205</v>
      </c>
      <c r="N19" s="265"/>
    </row>
    <row r="20" spans="1:24" ht="18" x14ac:dyDescent="0.35">
      <c r="A20" s="265"/>
      <c r="B20" s="289" t="s">
        <v>195</v>
      </c>
      <c r="C20" s="346" t="s">
        <v>219</v>
      </c>
      <c r="D20" s="752">
        <v>1.41</v>
      </c>
      <c r="E20" s="752">
        <v>2.0299999999999998</v>
      </c>
      <c r="F20" s="752">
        <v>0.77</v>
      </c>
      <c r="G20" s="752">
        <v>1</v>
      </c>
      <c r="H20" s="753">
        <v>0</v>
      </c>
      <c r="I20" s="289" t="s">
        <v>199</v>
      </c>
      <c r="J20" s="336" t="s">
        <v>219</v>
      </c>
      <c r="K20" s="752">
        <v>-3.66</v>
      </c>
      <c r="L20" s="752">
        <v>0</v>
      </c>
      <c r="M20" s="753">
        <v>0</v>
      </c>
      <c r="N20" s="265"/>
    </row>
    <row r="21" spans="1:24" ht="30" x14ac:dyDescent="0.25">
      <c r="A21" s="265"/>
      <c r="B21" s="337" t="s">
        <v>196</v>
      </c>
      <c r="C21" s="347" t="s">
        <v>220</v>
      </c>
      <c r="D21" s="752">
        <v>26.13</v>
      </c>
      <c r="E21" s="752">
        <v>6.71</v>
      </c>
      <c r="F21" s="752">
        <v>23.41</v>
      </c>
      <c r="G21" s="752">
        <v>25.81</v>
      </c>
      <c r="H21" s="753">
        <v>17.93</v>
      </c>
      <c r="I21" s="337" t="s">
        <v>223</v>
      </c>
      <c r="J21" s="338" t="s">
        <v>203</v>
      </c>
      <c r="K21" s="752">
        <v>4.9800000000000004</v>
      </c>
      <c r="L21" s="752">
        <v>7.85</v>
      </c>
      <c r="M21" s="753">
        <v>87.17</v>
      </c>
      <c r="N21" s="265"/>
    </row>
    <row r="22" spans="1:24" ht="32.25" customHeight="1" x14ac:dyDescent="0.25">
      <c r="A22" s="265"/>
      <c r="B22" s="341" t="s">
        <v>228</v>
      </c>
      <c r="C22" s="342" t="s">
        <v>211</v>
      </c>
      <c r="D22" s="343">
        <f>D20*D21/100</f>
        <v>0.36843300000000001</v>
      </c>
      <c r="E22" s="343">
        <f>E20*E21/100</f>
        <v>0.13621299999999997</v>
      </c>
      <c r="F22" s="343">
        <f>F20*F21/100</f>
        <v>0.180257</v>
      </c>
      <c r="G22" s="343">
        <f>G20*G21/100</f>
        <v>0.2581</v>
      </c>
      <c r="H22" s="344">
        <f>H20*H21/100</f>
        <v>0</v>
      </c>
      <c r="I22" s="339" t="s">
        <v>229</v>
      </c>
      <c r="J22" s="340" t="s">
        <v>204</v>
      </c>
      <c r="K22" s="343">
        <f>K20*K21/100</f>
        <v>-0.18226800000000001</v>
      </c>
      <c r="L22" s="343">
        <f t="shared" ref="L22:M22" si="0">L20*L21/100</f>
        <v>0</v>
      </c>
      <c r="M22" s="344">
        <f t="shared" si="0"/>
        <v>0</v>
      </c>
      <c r="N22" s="265"/>
    </row>
    <row r="23" spans="1:24" s="265" customFormat="1" x14ac:dyDescent="0.25">
      <c r="C23" s="279"/>
      <c r="D23" s="286"/>
      <c r="E23" s="286"/>
      <c r="F23" s="286"/>
      <c r="G23" s="286"/>
      <c r="H23" s="286"/>
      <c r="I23" s="286"/>
      <c r="J23" s="286"/>
      <c r="K23" s="286"/>
      <c r="L23" s="286"/>
      <c r="M23" s="286"/>
      <c r="N23" s="286"/>
    </row>
    <row r="24" spans="1:24" s="265" customFormat="1" x14ac:dyDescent="0.25">
      <c r="A24" s="265" t="s">
        <v>238</v>
      </c>
      <c r="C24" s="279"/>
      <c r="D24" s="286"/>
      <c r="E24" s="286"/>
      <c r="F24" s="286"/>
      <c r="G24" s="286"/>
      <c r="H24" s="286"/>
      <c r="I24" s="286"/>
      <c r="J24" s="286"/>
      <c r="K24" s="286"/>
      <c r="L24" s="286"/>
    </row>
    <row r="25" spans="1:24" s="265" customFormat="1" x14ac:dyDescent="0.25">
      <c r="A25" s="265" t="s">
        <v>260</v>
      </c>
      <c r="C25" s="279"/>
      <c r="D25" s="286"/>
      <c r="E25" s="286"/>
      <c r="F25" s="286"/>
      <c r="G25" s="286"/>
      <c r="H25" s="286"/>
      <c r="I25" s="286"/>
      <c r="J25" s="286"/>
      <c r="K25" s="286"/>
      <c r="L25" s="286"/>
    </row>
    <row r="26" spans="1:24" s="265" customFormat="1" x14ac:dyDescent="0.25">
      <c r="C26" s="279"/>
      <c r="E26" s="287"/>
      <c r="G26" s="292"/>
      <c r="H26" s="292"/>
      <c r="I26" s="292"/>
    </row>
    <row r="27" spans="1:24" x14ac:dyDescent="0.25">
      <c r="A27" s="265"/>
      <c r="B27" s="348"/>
      <c r="C27" s="349"/>
      <c r="D27" s="350" t="s">
        <v>182</v>
      </c>
      <c r="E27" s="312" t="s">
        <v>180</v>
      </c>
      <c r="F27" s="312" t="s">
        <v>181</v>
      </c>
      <c r="G27" s="312" t="s">
        <v>183</v>
      </c>
      <c r="H27" s="351" t="s">
        <v>191</v>
      </c>
      <c r="I27" s="352" t="s">
        <v>208</v>
      </c>
      <c r="J27" s="312" t="s">
        <v>175</v>
      </c>
      <c r="K27" s="255" t="s">
        <v>186</v>
      </c>
      <c r="L27" s="265"/>
      <c r="M27" s="265"/>
      <c r="N27" s="265"/>
    </row>
    <row r="28" spans="1:24" ht="18" x14ac:dyDescent="0.35">
      <c r="A28" s="265"/>
      <c r="B28" s="322"/>
      <c r="C28" s="320"/>
      <c r="D28" s="329" t="s">
        <v>302</v>
      </c>
      <c r="E28" s="327" t="s">
        <v>303</v>
      </c>
      <c r="F28" s="327" t="s">
        <v>304</v>
      </c>
      <c r="G28" s="327" t="s">
        <v>305</v>
      </c>
      <c r="H28" s="328" t="s">
        <v>299</v>
      </c>
      <c r="I28" s="329" t="s">
        <v>218</v>
      </c>
      <c r="J28" s="328" t="s">
        <v>300</v>
      </c>
      <c r="K28" s="259" t="s">
        <v>20</v>
      </c>
      <c r="L28" s="265"/>
      <c r="M28" s="265"/>
      <c r="N28" s="265"/>
    </row>
    <row r="29" spans="1:24" ht="30.75" customHeight="1" x14ac:dyDescent="0.35">
      <c r="A29" s="265"/>
      <c r="B29" s="353" t="s">
        <v>212</v>
      </c>
      <c r="C29" s="354" t="s">
        <v>301</v>
      </c>
      <c r="D29" s="355">
        <f>D22*D17/100</f>
        <v>0.19574845290000004</v>
      </c>
      <c r="E29" s="356">
        <f>E22*D17/100</f>
        <v>7.2369966899999985E-2</v>
      </c>
      <c r="F29" s="356">
        <f>F22*D17/100</f>
        <v>9.5770544100000007E-2</v>
      </c>
      <c r="G29" s="356">
        <f>G22*D17/100</f>
        <v>0.13712853</v>
      </c>
      <c r="H29" s="356">
        <f>D17/100</f>
        <v>0.53129999999999999</v>
      </c>
      <c r="I29" s="355">
        <f>K22*K17/100</f>
        <v>-9.3102494399999999E-2</v>
      </c>
      <c r="J29" s="356">
        <f>K17/100</f>
        <v>0.51080000000000003</v>
      </c>
      <c r="K29" s="256">
        <f>SUM(D29:G29)-H29-I29+J29</f>
        <v>0.57361998830000005</v>
      </c>
      <c r="L29" s="265"/>
      <c r="M29" s="311"/>
      <c r="N29" s="265"/>
      <c r="X29" s="286"/>
    </row>
    <row r="30" spans="1:24" s="265" customFormat="1" x14ac:dyDescent="0.25">
      <c r="C30" s="279"/>
      <c r="D30" s="304"/>
      <c r="E30" s="300"/>
      <c r="F30" s="309"/>
      <c r="G30" s="310"/>
      <c r="H30" s="310"/>
      <c r="I30" s="304"/>
      <c r="J30" s="284"/>
      <c r="K30" s="284"/>
      <c r="V30" s="287"/>
      <c r="X30" s="286"/>
    </row>
    <row r="31" spans="1:24" s="265" customFormat="1" x14ac:dyDescent="0.25">
      <c r="A31" s="265" t="s">
        <v>224</v>
      </c>
      <c r="D31" s="304"/>
      <c r="E31" s="310"/>
      <c r="F31" s="310"/>
      <c r="G31" s="310"/>
      <c r="H31" s="310"/>
      <c r="I31" s="310"/>
      <c r="J31" s="284"/>
      <c r="K31" s="284"/>
    </row>
    <row r="32" spans="1:24" ht="45" x14ac:dyDescent="0.25">
      <c r="A32" s="357"/>
      <c r="B32" s="357" t="s">
        <v>210</v>
      </c>
      <c r="C32" s="358" t="s">
        <v>33</v>
      </c>
      <c r="D32" s="359" t="s">
        <v>182</v>
      </c>
      <c r="E32" s="360" t="s">
        <v>180</v>
      </c>
      <c r="F32" s="360" t="s">
        <v>181</v>
      </c>
      <c r="G32" s="360" t="s">
        <v>183</v>
      </c>
      <c r="H32" s="361" t="s">
        <v>191</v>
      </c>
      <c r="I32" s="362" t="s">
        <v>208</v>
      </c>
      <c r="J32" s="360" t="s">
        <v>175</v>
      </c>
      <c r="K32" s="357" t="s">
        <v>214</v>
      </c>
      <c r="L32" s="363" t="s">
        <v>225</v>
      </c>
      <c r="M32" s="363" t="s">
        <v>36</v>
      </c>
      <c r="N32" s="364" t="s">
        <v>18</v>
      </c>
      <c r="O32" s="284"/>
    </row>
    <row r="33" spans="1:35" ht="18" x14ac:dyDescent="0.35">
      <c r="A33" s="359" t="s">
        <v>28</v>
      </c>
      <c r="B33" s="365" t="s">
        <v>17</v>
      </c>
      <c r="C33" s="365" t="s">
        <v>19</v>
      </c>
      <c r="D33" s="329" t="s">
        <v>302</v>
      </c>
      <c r="E33" s="327" t="s">
        <v>303</v>
      </c>
      <c r="F33" s="327" t="s">
        <v>304</v>
      </c>
      <c r="G33" s="366" t="s">
        <v>305</v>
      </c>
      <c r="H33" s="328" t="s">
        <v>299</v>
      </c>
      <c r="I33" s="365" t="s">
        <v>218</v>
      </c>
      <c r="J33" s="328" t="s">
        <v>300</v>
      </c>
      <c r="K33" s="329"/>
      <c r="L33" s="327" t="s">
        <v>176</v>
      </c>
      <c r="M33" s="366" t="s">
        <v>22</v>
      </c>
      <c r="N33" s="367" t="s">
        <v>23</v>
      </c>
      <c r="O33" s="288"/>
    </row>
    <row r="34" spans="1:35" x14ac:dyDescent="0.25">
      <c r="A34" s="288">
        <v>2013</v>
      </c>
      <c r="B34" s="368">
        <v>-2.5357063293645874E-2</v>
      </c>
      <c r="C34" s="368">
        <v>-3.1074273740824276E-2</v>
      </c>
      <c r="D34" s="368">
        <f t="shared" ref="D34:J34" si="1">D$29*$C34</f>
        <v>-6.0827410097574492E-3</v>
      </c>
      <c r="E34" s="305">
        <f t="shared" si="1"/>
        <v>-2.2488441620649915E-3</v>
      </c>
      <c r="F34" s="305">
        <f t="shared" si="1"/>
        <v>-2.9760001036710833E-3</v>
      </c>
      <c r="G34" s="305">
        <f t="shared" si="1"/>
        <v>-4.2611694788968341E-3</v>
      </c>
      <c r="H34" s="305">
        <f t="shared" si="1"/>
        <v>-1.6509761638499938E-2</v>
      </c>
      <c r="I34" s="369">
        <f t="shared" si="1"/>
        <v>2.8930923969391594E-3</v>
      </c>
      <c r="J34" s="370">
        <f t="shared" si="1"/>
        <v>-1.5872739026813042E-2</v>
      </c>
      <c r="K34" s="371">
        <f>SUM(D34:G34)-H34-I34+J34</f>
        <v>-1.7824824539642622E-2</v>
      </c>
      <c r="L34" s="306">
        <f>B34-K34</f>
        <v>-7.5322387540032523E-3</v>
      </c>
      <c r="M34" s="304"/>
      <c r="N34" s="692">
        <f>L34-M34</f>
        <v>-7.5322387540032523E-3</v>
      </c>
      <c r="O34" s="289"/>
      <c r="P34" s="290"/>
    </row>
    <row r="35" spans="1:35" s="4" customFormat="1" x14ac:dyDescent="0.25">
      <c r="A35" s="738">
        <v>2014</v>
      </c>
      <c r="B35" s="741">
        <v>-3.1541798397176683E-2</v>
      </c>
      <c r="C35" s="741">
        <v>-3.1405806528891023E-2</v>
      </c>
      <c r="D35" s="741">
        <f>D$29*$C35</f>
        <v>-6.1476380401071376E-3</v>
      </c>
      <c r="E35" s="742">
        <f t="shared" ref="D35:F36" si="2">E$29*$C35</f>
        <v>-2.2728371789636466E-3</v>
      </c>
      <c r="F35" s="742">
        <f t="shared" si="2"/>
        <v>-3.0077511791712259E-3</v>
      </c>
      <c r="G35" s="742">
        <f t="shared" ref="G35:G37" si="3">G$29*$C35</f>
        <v>-4.3066320827712286E-3</v>
      </c>
      <c r="H35" s="742">
        <f t="shared" ref="H35:J37" si="4">H$29*$C35</f>
        <v>-1.6685905008799799E-2</v>
      </c>
      <c r="I35" s="743">
        <f t="shared" si="4"/>
        <v>2.9239589264835599E-3</v>
      </c>
      <c r="J35" s="744">
        <f t="shared" si="4"/>
        <v>-1.6042085974957536E-2</v>
      </c>
      <c r="K35" s="745">
        <f t="shared" ref="K35" si="5">SUM(D35:G35)-H35-I35+J35</f>
        <v>-1.8014998373654539E-2</v>
      </c>
      <c r="L35" s="739">
        <f t="shared" ref="L35" si="6">B35-K35</f>
        <v>-1.3526800023522145E-2</v>
      </c>
      <c r="M35" s="746">
        <v>2.9403670388833701E-4</v>
      </c>
      <c r="N35" s="747">
        <f t="shared" ref="N35:N36" si="7">L35-M35</f>
        <v>-1.3820836727410482E-2</v>
      </c>
      <c r="O35" s="261"/>
      <c r="P35" s="291"/>
      <c r="Q35" s="261"/>
      <c r="R35" s="261"/>
      <c r="S35" s="261"/>
      <c r="T35" s="261"/>
      <c r="U35" s="261"/>
      <c r="V35" s="261"/>
      <c r="W35" s="261"/>
      <c r="X35" s="261"/>
      <c r="Y35" s="261"/>
      <c r="Z35" s="261"/>
      <c r="AA35" s="261"/>
      <c r="AB35" s="261"/>
      <c r="AC35" s="261"/>
      <c r="AD35" s="261"/>
      <c r="AE35" s="261"/>
      <c r="AF35" s="261"/>
      <c r="AG35" s="261"/>
      <c r="AH35" s="261"/>
      <c r="AI35" s="261"/>
    </row>
    <row r="36" spans="1:35" x14ac:dyDescent="0.25">
      <c r="A36" s="288">
        <v>2015</v>
      </c>
      <c r="B36" s="368">
        <v>-3.4207819067165947E-2</v>
      </c>
      <c r="C36" s="368">
        <v>-2.7749028934486608E-2</v>
      </c>
      <c r="D36" s="368">
        <f t="shared" si="2"/>
        <v>-5.4318294834030901E-3</v>
      </c>
      <c r="E36" s="305">
        <f t="shared" si="2"/>
        <v>-2.0081963054959379E-3</v>
      </c>
      <c r="F36" s="305">
        <f t="shared" si="2"/>
        <v>-2.6575395993024258E-3</v>
      </c>
      <c r="G36" s="305">
        <f t="shared" si="3"/>
        <v>-3.8051835467136147E-3</v>
      </c>
      <c r="H36" s="305">
        <f t="shared" si="4"/>
        <v>-1.4743059072892735E-2</v>
      </c>
      <c r="I36" s="369">
        <f t="shared" si="4"/>
        <v>2.5835038109784775E-3</v>
      </c>
      <c r="J36" s="370">
        <f t="shared" si="4"/>
        <v>-1.4174203979735761E-2</v>
      </c>
      <c r="K36" s="371">
        <f>SUM(D36:G36)-H36-I36+J36</f>
        <v>-1.5917397652736573E-2</v>
      </c>
      <c r="L36" s="306">
        <f>B36-K36</f>
        <v>-1.8290421414429374E-2</v>
      </c>
      <c r="M36" s="373">
        <v>7.1634350058442275E-5</v>
      </c>
      <c r="N36" s="692">
        <f t="shared" si="7"/>
        <v>-1.8362055764487815E-2</v>
      </c>
      <c r="P36" s="290"/>
      <c r="Q36" s="292"/>
    </row>
    <row r="37" spans="1:35" x14ac:dyDescent="0.25">
      <c r="A37" s="374">
        <v>2016</v>
      </c>
      <c r="B37" s="375">
        <v>-3.1867208523838397E-2</v>
      </c>
      <c r="C37" s="375">
        <v>-1.5967583374764893E-2</v>
      </c>
      <c r="D37" s="375">
        <f>D$29*$C37</f>
        <v>-3.1256297421619894E-3</v>
      </c>
      <c r="E37" s="376">
        <f t="shared" ref="E37:F37" si="8">E$29*$C37</f>
        <v>-1.1555734803047255E-3</v>
      </c>
      <c r="F37" s="376">
        <f t="shared" si="8"/>
        <v>-1.5292241477633482E-3</v>
      </c>
      <c r="G37" s="376">
        <f t="shared" si="3"/>
        <v>-2.1896112358339489E-3</v>
      </c>
      <c r="H37" s="376">
        <f t="shared" si="4"/>
        <v>-8.4835770470125874E-3</v>
      </c>
      <c r="I37" s="375">
        <f t="shared" si="4"/>
        <v>1.4866218417305815E-3</v>
      </c>
      <c r="J37" s="376">
        <f t="shared" si="4"/>
        <v>-8.1562415878299079E-3</v>
      </c>
      <c r="K37" s="377">
        <f>SUM(D37:G37)-H37-I37+J37</f>
        <v>-9.1593249886119145E-3</v>
      </c>
      <c r="L37" s="307">
        <f>B37-K37</f>
        <v>-2.2707883535226483E-2</v>
      </c>
      <c r="M37" s="376"/>
      <c r="N37" s="693">
        <f>L37-M37</f>
        <v>-2.2707883535226483E-2</v>
      </c>
      <c r="P37" s="290"/>
      <c r="Q37" s="292"/>
    </row>
    <row r="38" spans="1:35" s="265" customFormat="1" x14ac:dyDescent="0.25">
      <c r="A38" s="304"/>
      <c r="B38" s="305"/>
      <c r="C38" s="305"/>
      <c r="D38" s="305"/>
      <c r="E38" s="305"/>
      <c r="F38" s="305"/>
      <c r="G38" s="305"/>
      <c r="H38" s="305"/>
      <c r="I38" s="305"/>
      <c r="J38" s="305"/>
      <c r="K38" s="306"/>
      <c r="L38" s="306"/>
      <c r="M38" s="305"/>
      <c r="N38" s="306"/>
      <c r="P38" s="290"/>
      <c r="Q38" s="292"/>
    </row>
    <row r="39" spans="1:35" s="265" customFormat="1" x14ac:dyDescent="0.25">
      <c r="A39" s="279" t="s">
        <v>226</v>
      </c>
      <c r="C39" s="284"/>
      <c r="K39" s="307"/>
      <c r="L39" s="292"/>
      <c r="M39" s="308"/>
      <c r="N39" s="287"/>
    </row>
    <row r="40" spans="1:35" ht="45" x14ac:dyDescent="0.25">
      <c r="A40" s="359"/>
      <c r="B40" s="387" t="s">
        <v>210</v>
      </c>
      <c r="C40" s="358" t="s">
        <v>227</v>
      </c>
      <c r="D40" s="359" t="s">
        <v>182</v>
      </c>
      <c r="E40" s="360" t="s">
        <v>180</v>
      </c>
      <c r="F40" s="360" t="s">
        <v>181</v>
      </c>
      <c r="G40" s="360" t="s">
        <v>183</v>
      </c>
      <c r="H40" s="361" t="s">
        <v>191</v>
      </c>
      <c r="I40" s="362" t="s">
        <v>208</v>
      </c>
      <c r="J40" s="388" t="s">
        <v>175</v>
      </c>
      <c r="K40" s="357" t="s">
        <v>214</v>
      </c>
      <c r="L40" s="363" t="s">
        <v>225</v>
      </c>
      <c r="M40" s="363" t="s">
        <v>36</v>
      </c>
      <c r="N40" s="364" t="s">
        <v>18</v>
      </c>
    </row>
    <row r="41" spans="1:35" ht="18" x14ac:dyDescent="0.35">
      <c r="A41" s="374" t="s">
        <v>28</v>
      </c>
      <c r="B41" s="389" t="s">
        <v>17</v>
      </c>
      <c r="C41" s="389" t="s">
        <v>29</v>
      </c>
      <c r="D41" s="329" t="s">
        <v>302</v>
      </c>
      <c r="E41" s="327" t="s">
        <v>303</v>
      </c>
      <c r="F41" s="327" t="s">
        <v>304</v>
      </c>
      <c r="G41" s="366" t="s">
        <v>305</v>
      </c>
      <c r="H41" s="328" t="s">
        <v>299</v>
      </c>
      <c r="I41" s="365" t="s">
        <v>218</v>
      </c>
      <c r="J41" s="328" t="s">
        <v>300</v>
      </c>
      <c r="K41" s="390"/>
      <c r="L41" s="327" t="s">
        <v>176</v>
      </c>
      <c r="M41" s="327" t="s">
        <v>22</v>
      </c>
      <c r="N41" s="367" t="s">
        <v>23</v>
      </c>
    </row>
    <row r="42" spans="1:35" x14ac:dyDescent="0.25">
      <c r="A42" s="288">
        <v>2013</v>
      </c>
      <c r="B42" s="379">
        <f>$C42*B34</f>
        <v>-5121.9999999999982</v>
      </c>
      <c r="C42" s="380">
        <v>201995</v>
      </c>
      <c r="D42" s="380">
        <f t="shared" ref="D42:J45" si="9">$C42*D34</f>
        <v>-1228.683270265956</v>
      </c>
      <c r="E42" s="381">
        <f t="shared" si="9"/>
        <v>-454.25527651631796</v>
      </c>
      <c r="F42" s="381">
        <f t="shared" si="9"/>
        <v>-601.13714094104046</v>
      </c>
      <c r="G42" s="381">
        <f t="shared" si="9"/>
        <v>-860.73492888976602</v>
      </c>
      <c r="H42" s="381">
        <f t="shared" si="9"/>
        <v>-3334.889302168795</v>
      </c>
      <c r="I42" s="380">
        <f>$C42*I34</f>
        <v>584.3901987197255</v>
      </c>
      <c r="J42" s="381">
        <f t="shared" si="9"/>
        <v>-3206.2139197211004</v>
      </c>
      <c r="K42" s="380">
        <f>SUM(D42:G42)-H42-I42+J42</f>
        <v>-3600.5254328851111</v>
      </c>
      <c r="L42" s="382">
        <f>B42-K42</f>
        <v>-1521.4745671148871</v>
      </c>
      <c r="M42" s="381"/>
      <c r="N42" s="391">
        <f>(L42-M42)</f>
        <v>-1521.4745671148871</v>
      </c>
      <c r="O42" s="596"/>
    </row>
    <row r="43" spans="1:35" x14ac:dyDescent="0.25">
      <c r="A43" s="738">
        <v>2014</v>
      </c>
      <c r="B43" s="748">
        <f>$C43*B35</f>
        <v>-6435.0000000000009</v>
      </c>
      <c r="C43" s="749">
        <v>204015</v>
      </c>
      <c r="D43" s="749">
        <f t="shared" si="9"/>
        <v>-1254.2103747524577</v>
      </c>
      <c r="E43" s="232">
        <f t="shared" si="9"/>
        <v>-463.69287706626835</v>
      </c>
      <c r="F43" s="232">
        <f t="shared" si="9"/>
        <v>-613.62635681861764</v>
      </c>
      <c r="G43" s="232">
        <f t="shared" si="9"/>
        <v>-878.61754436657225</v>
      </c>
      <c r="H43" s="232">
        <f t="shared" si="9"/>
        <v>-3404.1749103702909</v>
      </c>
      <c r="I43" s="749">
        <f>$C43*I35</f>
        <v>596.53148038654354</v>
      </c>
      <c r="J43" s="232">
        <f t="shared" si="9"/>
        <v>-3272.8261701809615</v>
      </c>
      <c r="K43" s="749">
        <f>SUM(D43:G43)-H43-I43+J43</f>
        <v>-3675.3298932011303</v>
      </c>
      <c r="L43" s="750">
        <f t="shared" ref="L43:L44" si="10">B43-K43</f>
        <v>-2759.6701067988706</v>
      </c>
      <c r="M43" s="232">
        <f>M35*C43</f>
        <v>59.987898143779077</v>
      </c>
      <c r="N43" s="751">
        <f>(L43-M43)</f>
        <v>-2819.6580049426498</v>
      </c>
      <c r="O43" s="596"/>
      <c r="P43" s="297"/>
    </row>
    <row r="44" spans="1:35" x14ac:dyDescent="0.25">
      <c r="A44" s="288">
        <v>2015</v>
      </c>
      <c r="B44" s="379">
        <f>$C44*B36</f>
        <v>-7066.5843337355664</v>
      </c>
      <c r="C44" s="380">
        <v>206578.0434543505</v>
      </c>
      <c r="D44" s="380">
        <f t="shared" si="9"/>
        <v>-1122.0967070590657</v>
      </c>
      <c r="E44" s="381">
        <f t="shared" si="9"/>
        <v>-414.84926366160596</v>
      </c>
      <c r="F44" s="381">
        <f t="shared" si="9"/>
        <v>-548.98933082635369</v>
      </c>
      <c r="G44" s="381">
        <f t="shared" si="9"/>
        <v>-786.06737206478465</v>
      </c>
      <c r="H44" s="381">
        <f t="shared" si="9"/>
        <v>-3045.5922978100916</v>
      </c>
      <c r="I44" s="380">
        <f t="shared" si="9"/>
        <v>533.69516252879203</v>
      </c>
      <c r="J44" s="381">
        <f t="shared" si="9"/>
        <v>-2928.0793256566817</v>
      </c>
      <c r="K44" s="380">
        <f t="shared" ref="K44" si="11">SUM(D44:G44)-H44-I44+J44</f>
        <v>-3288.1848639871919</v>
      </c>
      <c r="L44" s="382">
        <f t="shared" si="10"/>
        <v>-3778.3994697483745</v>
      </c>
      <c r="M44" s="381">
        <f>M36*C44</f>
        <v>14.798083879197042</v>
      </c>
      <c r="N44" s="391">
        <f>(L44-M44)</f>
        <v>-3793.1975536275713</v>
      </c>
      <c r="O44" s="596"/>
    </row>
    <row r="45" spans="1:35" x14ac:dyDescent="0.25">
      <c r="A45" s="374">
        <v>2016</v>
      </c>
      <c r="B45" s="383">
        <f>$C45*B37</f>
        <v>-6771.9469123091558</v>
      </c>
      <c r="C45" s="384">
        <v>212505.18090542423</v>
      </c>
      <c r="D45" s="384">
        <f t="shared" si="9"/>
        <v>-664.21251380150807</v>
      </c>
      <c r="E45" s="385">
        <f t="shared" si="9"/>
        <v>-245.56535148166637</v>
      </c>
      <c r="F45" s="385">
        <f t="shared" si="9"/>
        <v>-324.96805416539354</v>
      </c>
      <c r="G45" s="385">
        <f t="shared" si="9"/>
        <v>-465.30373178344286</v>
      </c>
      <c r="H45" s="385">
        <f t="shared" si="9"/>
        <v>-1802.8040751005146</v>
      </c>
      <c r="I45" s="384">
        <f t="shared" si="9"/>
        <v>315.91484341491218</v>
      </c>
      <c r="J45" s="385">
        <f t="shared" si="9"/>
        <v>-1733.2435941301392</v>
      </c>
      <c r="K45" s="384">
        <f>SUM(D45:G45)-H45-I45+J45</f>
        <v>-1946.4040136765475</v>
      </c>
      <c r="L45" s="386">
        <f>B45-K45</f>
        <v>-4825.5428986326078</v>
      </c>
      <c r="M45" s="385"/>
      <c r="N45" s="392">
        <f>(L45-M45)</f>
        <v>-4825.5428986326078</v>
      </c>
      <c r="O45" s="596"/>
      <c r="U45" s="294"/>
    </row>
    <row r="46" spans="1:35" s="265" customFormat="1" x14ac:dyDescent="0.25">
      <c r="B46" s="284"/>
      <c r="C46" s="295"/>
      <c r="D46" s="296"/>
    </row>
    <row r="47" spans="1:35" s="265" customFormat="1" x14ac:dyDescent="0.25">
      <c r="C47" s="279"/>
      <c r="D47" s="286"/>
      <c r="J47" s="297"/>
    </row>
    <row r="48" spans="1:35" s="265" customFormat="1" x14ac:dyDescent="0.25">
      <c r="C48" s="295"/>
      <c r="D48" s="286"/>
    </row>
    <row r="49" spans="3:12" s="265" customFormat="1" x14ac:dyDescent="0.25">
      <c r="C49" s="279"/>
      <c r="D49" s="286"/>
    </row>
    <row r="50" spans="3:12" s="265" customFormat="1" x14ac:dyDescent="0.25">
      <c r="D50" s="298"/>
      <c r="J50" s="299"/>
    </row>
    <row r="51" spans="3:12" s="265" customFormat="1" x14ac:dyDescent="0.25">
      <c r="D51" s="298"/>
      <c r="E51" s="293"/>
    </row>
    <row r="52" spans="3:12" s="265" customFormat="1" x14ac:dyDescent="0.25">
      <c r="D52" s="298"/>
      <c r="E52" s="293"/>
    </row>
    <row r="53" spans="3:12" s="265" customFormat="1" x14ac:dyDescent="0.25">
      <c r="E53" s="293"/>
    </row>
    <row r="54" spans="3:12" s="265" customFormat="1" x14ac:dyDescent="0.25"/>
    <row r="55" spans="3:12" s="265" customFormat="1" x14ac:dyDescent="0.25">
      <c r="C55" s="279"/>
    </row>
    <row r="56" spans="3:12" s="265" customFormat="1" x14ac:dyDescent="0.25">
      <c r="C56" s="279"/>
    </row>
    <row r="57" spans="3:12" s="265" customFormat="1" x14ac:dyDescent="0.25">
      <c r="C57" s="279"/>
    </row>
    <row r="58" spans="3:12" s="265" customFormat="1" x14ac:dyDescent="0.25">
      <c r="C58" s="279"/>
    </row>
    <row r="59" spans="3:12" s="265" customFormat="1" x14ac:dyDescent="0.25">
      <c r="C59" s="279"/>
    </row>
    <row r="60" spans="3:12" s="265" customFormat="1" x14ac:dyDescent="0.25">
      <c r="C60" s="279"/>
    </row>
    <row r="61" spans="3:12" s="265" customFormat="1" x14ac:dyDescent="0.25">
      <c r="C61" s="279"/>
    </row>
    <row r="62" spans="3:12" s="265" customFormat="1" x14ac:dyDescent="0.25">
      <c r="C62" s="279"/>
    </row>
    <row r="63" spans="3:12" s="265" customFormat="1" x14ac:dyDescent="0.25">
      <c r="C63" s="279"/>
    </row>
    <row r="64" spans="3:12" s="265" customFormat="1" x14ac:dyDescent="0.25">
      <c r="E64" s="284"/>
      <c r="F64" s="284"/>
      <c r="G64" s="300"/>
      <c r="H64" s="300"/>
      <c r="I64" s="301"/>
      <c r="J64" s="301"/>
      <c r="K64" s="284"/>
      <c r="L64" s="284"/>
    </row>
    <row r="65" spans="3:12" s="265" customFormat="1" x14ac:dyDescent="0.25">
      <c r="E65" s="302"/>
      <c r="F65" s="284"/>
      <c r="G65" s="303"/>
      <c r="H65" s="303"/>
      <c r="I65" s="301"/>
      <c r="J65" s="301"/>
      <c r="K65" s="284"/>
      <c r="L65" s="284"/>
    </row>
    <row r="66" spans="3:12" s="265" customFormat="1" x14ac:dyDescent="0.25">
      <c r="E66" s="302"/>
      <c r="F66" s="284"/>
      <c r="G66" s="300"/>
      <c r="H66" s="300"/>
      <c r="I66" s="301"/>
      <c r="J66" s="301"/>
      <c r="K66" s="284"/>
      <c r="L66" s="284"/>
    </row>
    <row r="67" spans="3:12" s="265" customFormat="1" x14ac:dyDescent="0.25">
      <c r="E67" s="393"/>
      <c r="F67" s="284"/>
      <c r="G67" s="300"/>
      <c r="H67" s="300"/>
      <c r="I67" s="301"/>
      <c r="J67" s="301"/>
      <c r="K67" s="284"/>
      <c r="L67" s="284"/>
    </row>
    <row r="68" spans="3:12" s="265" customFormat="1" x14ac:dyDescent="0.25">
      <c r="E68" s="393"/>
      <c r="F68" s="284"/>
      <c r="G68" s="284"/>
      <c r="H68" s="284"/>
      <c r="I68" s="284"/>
      <c r="J68" s="284"/>
      <c r="K68" s="284"/>
      <c r="L68" s="284"/>
    </row>
    <row r="69" spans="3:12" s="265" customFormat="1" x14ac:dyDescent="0.25">
      <c r="E69" s="284"/>
      <c r="F69" s="284"/>
      <c r="G69" s="284"/>
      <c r="H69" s="284"/>
      <c r="I69" s="284"/>
      <c r="J69" s="284"/>
      <c r="K69" s="284"/>
      <c r="L69" s="284"/>
    </row>
    <row r="70" spans="3:12" s="265" customFormat="1" x14ac:dyDescent="0.25">
      <c r="E70" s="284"/>
      <c r="F70" s="284"/>
      <c r="G70" s="284"/>
      <c r="H70" s="284"/>
      <c r="I70" s="284"/>
      <c r="J70" s="284"/>
      <c r="K70" s="284"/>
      <c r="L70" s="284"/>
    </row>
    <row r="71" spans="3:12" s="265" customFormat="1" x14ac:dyDescent="0.25">
      <c r="C71" s="279"/>
    </row>
    <row r="72" spans="3:12" s="265" customFormat="1" x14ac:dyDescent="0.25">
      <c r="C72" s="279"/>
    </row>
    <row r="73" spans="3:12" s="265" customFormat="1" x14ac:dyDescent="0.25">
      <c r="C73" s="279"/>
    </row>
    <row r="74" spans="3:12" s="265" customFormat="1" x14ac:dyDescent="0.25">
      <c r="C74" s="279"/>
    </row>
    <row r="75" spans="3:12" s="265" customFormat="1" x14ac:dyDescent="0.25">
      <c r="C75" s="279"/>
    </row>
    <row r="76" spans="3:12" s="265" customFormat="1" x14ac:dyDescent="0.25">
      <c r="C76" s="279"/>
    </row>
    <row r="77" spans="3:12" s="265" customFormat="1" x14ac:dyDescent="0.25">
      <c r="C77" s="279"/>
    </row>
    <row r="78" spans="3:12" s="265" customFormat="1" x14ac:dyDescent="0.25">
      <c r="C78" s="279"/>
    </row>
    <row r="79" spans="3:12" s="265" customFormat="1" x14ac:dyDescent="0.25">
      <c r="C79" s="279"/>
    </row>
    <row r="80" spans="3:12" s="265" customFormat="1" x14ac:dyDescent="0.25">
      <c r="C80" s="279"/>
    </row>
    <row r="81" spans="3:3" s="265" customFormat="1" x14ac:dyDescent="0.25">
      <c r="C81" s="279"/>
    </row>
    <row r="82" spans="3:3" s="265" customFormat="1" x14ac:dyDescent="0.25">
      <c r="C82" s="279"/>
    </row>
    <row r="83" spans="3:3" s="265" customFormat="1" x14ac:dyDescent="0.25">
      <c r="C83" s="279"/>
    </row>
    <row r="84" spans="3:3" s="265" customFormat="1" x14ac:dyDescent="0.25">
      <c r="C84" s="279"/>
    </row>
    <row r="85" spans="3:3" s="265" customFormat="1" x14ac:dyDescent="0.25">
      <c r="C85" s="279"/>
    </row>
    <row r="86" spans="3:3" s="265" customFormat="1" x14ac:dyDescent="0.25">
      <c r="C86" s="279"/>
    </row>
    <row r="87" spans="3:3" s="265" customFormat="1" x14ac:dyDescent="0.25">
      <c r="C87" s="279"/>
    </row>
    <row r="88" spans="3:3" s="265" customFormat="1" x14ac:dyDescent="0.25">
      <c r="C88" s="279"/>
    </row>
    <row r="89" spans="3:3" s="265" customFormat="1" x14ac:dyDescent="0.25">
      <c r="C89" s="279"/>
    </row>
    <row r="90" spans="3:3" s="265" customFormat="1" x14ac:dyDescent="0.25">
      <c r="C90" s="279"/>
    </row>
    <row r="91" spans="3:3" s="265" customFormat="1" x14ac:dyDescent="0.25">
      <c r="C91" s="279"/>
    </row>
    <row r="92" spans="3:3" s="265" customFormat="1" x14ac:dyDescent="0.25">
      <c r="C92" s="279"/>
    </row>
    <row r="93" spans="3:3" s="265" customFormat="1" x14ac:dyDescent="0.25">
      <c r="C93" s="279"/>
    </row>
    <row r="94" spans="3:3" s="265" customFormat="1" x14ac:dyDescent="0.25">
      <c r="C94" s="279"/>
    </row>
    <row r="95" spans="3:3" s="265" customFormat="1" x14ac:dyDescent="0.25">
      <c r="C95" s="279"/>
    </row>
    <row r="96" spans="3:3" s="265" customFormat="1" x14ac:dyDescent="0.25">
      <c r="C96" s="279"/>
    </row>
    <row r="97" spans="3:3" s="265" customFormat="1" x14ac:dyDescent="0.25">
      <c r="C97" s="279"/>
    </row>
    <row r="98" spans="3:3" s="265" customFormat="1" x14ac:dyDescent="0.25">
      <c r="C98" s="279"/>
    </row>
    <row r="99" spans="3:3" s="265" customFormat="1" x14ac:dyDescent="0.25">
      <c r="C99" s="279"/>
    </row>
    <row r="100" spans="3:3" s="265" customFormat="1" x14ac:dyDescent="0.25">
      <c r="C100" s="279"/>
    </row>
    <row r="101" spans="3:3" s="265" customFormat="1" x14ac:dyDescent="0.25">
      <c r="C101" s="279"/>
    </row>
    <row r="102" spans="3:3" s="265" customFormat="1" x14ac:dyDescent="0.25">
      <c r="C102" s="279"/>
    </row>
    <row r="103" spans="3:3" s="265" customFormat="1" x14ac:dyDescent="0.25">
      <c r="C103" s="279"/>
    </row>
    <row r="104" spans="3:3" s="265" customFormat="1" x14ac:dyDescent="0.25">
      <c r="C104" s="279"/>
    </row>
    <row r="105" spans="3:3" s="265" customFormat="1" x14ac:dyDescent="0.25">
      <c r="C105" s="279"/>
    </row>
    <row r="106" spans="3:3" s="265" customFormat="1" x14ac:dyDescent="0.25">
      <c r="C106" s="279"/>
    </row>
    <row r="107" spans="3:3" s="265" customFormat="1" x14ac:dyDescent="0.25">
      <c r="C107" s="279"/>
    </row>
    <row r="108" spans="3:3" s="265" customFormat="1" x14ac:dyDescent="0.25">
      <c r="C108" s="279"/>
    </row>
    <row r="109" spans="3:3" s="265" customFormat="1" x14ac:dyDescent="0.25">
      <c r="C109" s="279"/>
    </row>
    <row r="110" spans="3:3" s="265" customFormat="1" x14ac:dyDescent="0.25">
      <c r="C110" s="279"/>
    </row>
    <row r="111" spans="3:3" s="265" customFormat="1" x14ac:dyDescent="0.25">
      <c r="C111" s="279"/>
    </row>
    <row r="112" spans="3:3" s="265" customFormat="1" x14ac:dyDescent="0.25">
      <c r="C112" s="279"/>
    </row>
    <row r="113" spans="3:3" s="265" customFormat="1" x14ac:dyDescent="0.25">
      <c r="C113" s="279"/>
    </row>
    <row r="114" spans="3:3" s="265" customFormat="1" x14ac:dyDescent="0.25">
      <c r="C114" s="279"/>
    </row>
    <row r="115" spans="3:3" s="265" customFormat="1" x14ac:dyDescent="0.25">
      <c r="C115" s="279"/>
    </row>
    <row r="116" spans="3:3" s="265" customFormat="1" x14ac:dyDescent="0.25">
      <c r="C116" s="279"/>
    </row>
    <row r="117" spans="3:3" s="265" customFormat="1" x14ac:dyDescent="0.25">
      <c r="C117" s="279"/>
    </row>
    <row r="118" spans="3:3" s="265" customFormat="1" x14ac:dyDescent="0.25">
      <c r="C118" s="279"/>
    </row>
    <row r="119" spans="3:3" s="265" customFormat="1" x14ac:dyDescent="0.25">
      <c r="C119" s="279"/>
    </row>
    <row r="120" spans="3:3" s="265" customFormat="1" x14ac:dyDescent="0.25">
      <c r="C120" s="279"/>
    </row>
    <row r="121" spans="3:3" s="265" customFormat="1" x14ac:dyDescent="0.25">
      <c r="C121" s="279"/>
    </row>
    <row r="122" spans="3:3" s="265" customFormat="1" x14ac:dyDescent="0.25">
      <c r="C122" s="279"/>
    </row>
    <row r="123" spans="3:3" s="265" customFormat="1" x14ac:dyDescent="0.25">
      <c r="C123" s="279"/>
    </row>
    <row r="124" spans="3:3" s="265" customFormat="1" x14ac:dyDescent="0.25">
      <c r="C124" s="279"/>
    </row>
    <row r="125" spans="3:3" s="265" customFormat="1" x14ac:dyDescent="0.25">
      <c r="C125" s="279"/>
    </row>
    <row r="126" spans="3:3" s="265" customFormat="1" x14ac:dyDescent="0.25">
      <c r="C126" s="279"/>
    </row>
    <row r="127" spans="3:3" s="265" customFormat="1" x14ac:dyDescent="0.25">
      <c r="C127" s="279"/>
    </row>
    <row r="128" spans="3:3" s="265" customFormat="1" x14ac:dyDescent="0.25">
      <c r="C128" s="279"/>
    </row>
    <row r="129" spans="3:3" s="265" customFormat="1" x14ac:dyDescent="0.25">
      <c r="C129" s="279"/>
    </row>
    <row r="130" spans="3:3" s="265" customFormat="1" x14ac:dyDescent="0.25">
      <c r="C130" s="279"/>
    </row>
    <row r="131" spans="3:3" s="265" customFormat="1" x14ac:dyDescent="0.25">
      <c r="C131" s="279"/>
    </row>
    <row r="132" spans="3:3" s="265" customFormat="1" x14ac:dyDescent="0.25">
      <c r="C132" s="279"/>
    </row>
    <row r="133" spans="3:3" s="265" customFormat="1" x14ac:dyDescent="0.25">
      <c r="C133" s="279"/>
    </row>
    <row r="134" spans="3:3" s="265" customFormat="1" x14ac:dyDescent="0.25">
      <c r="C134" s="279"/>
    </row>
    <row r="135" spans="3:3" s="265" customFormat="1" x14ac:dyDescent="0.25">
      <c r="C135" s="279"/>
    </row>
    <row r="136" spans="3:3" s="265" customFormat="1" x14ac:dyDescent="0.25">
      <c r="C136" s="279"/>
    </row>
    <row r="137" spans="3:3" s="265" customFormat="1" x14ac:dyDescent="0.25">
      <c r="C137" s="279"/>
    </row>
    <row r="138" spans="3:3" s="265" customFormat="1" x14ac:dyDescent="0.25">
      <c r="C138" s="279"/>
    </row>
    <row r="139" spans="3:3" s="265" customFormat="1" x14ac:dyDescent="0.25">
      <c r="C139" s="279"/>
    </row>
    <row r="140" spans="3:3" s="265" customFormat="1" x14ac:dyDescent="0.25">
      <c r="C140" s="279"/>
    </row>
    <row r="141" spans="3:3" s="265" customFormat="1" x14ac:dyDescent="0.25">
      <c r="C141" s="279"/>
    </row>
    <row r="142" spans="3:3" s="265" customFormat="1" x14ac:dyDescent="0.25">
      <c r="C142" s="279"/>
    </row>
    <row r="143" spans="3:3" s="265" customFormat="1" x14ac:dyDescent="0.25">
      <c r="C143" s="279"/>
    </row>
    <row r="144" spans="3:3" s="265" customFormat="1" x14ac:dyDescent="0.25">
      <c r="C144" s="279"/>
    </row>
    <row r="145" spans="3:3" s="265" customFormat="1" x14ac:dyDescent="0.25">
      <c r="C145" s="279"/>
    </row>
    <row r="146" spans="3:3" s="265" customFormat="1" x14ac:dyDescent="0.25">
      <c r="C146" s="279"/>
    </row>
    <row r="147" spans="3:3" s="265" customFormat="1" x14ac:dyDescent="0.25">
      <c r="C147" s="279"/>
    </row>
    <row r="148" spans="3:3" s="265" customFormat="1" x14ac:dyDescent="0.25">
      <c r="C148" s="279"/>
    </row>
    <row r="149" spans="3:3" s="265" customFormat="1" x14ac:dyDescent="0.25">
      <c r="C149" s="279"/>
    </row>
    <row r="150" spans="3:3" s="265" customFormat="1" x14ac:dyDescent="0.25">
      <c r="C150" s="279"/>
    </row>
    <row r="151" spans="3:3" s="265" customFormat="1" x14ac:dyDescent="0.25">
      <c r="C151" s="279"/>
    </row>
    <row r="152" spans="3:3" s="265" customFormat="1" x14ac:dyDescent="0.25">
      <c r="C152" s="279"/>
    </row>
    <row r="153" spans="3:3" s="265" customFormat="1" x14ac:dyDescent="0.25">
      <c r="C153" s="279"/>
    </row>
    <row r="154" spans="3:3" s="265" customFormat="1" x14ac:dyDescent="0.25">
      <c r="C154" s="279"/>
    </row>
    <row r="155" spans="3:3" s="265" customFormat="1" x14ac:dyDescent="0.25">
      <c r="C155" s="279"/>
    </row>
    <row r="156" spans="3:3" s="265" customFormat="1" x14ac:dyDescent="0.25">
      <c r="C156" s="279"/>
    </row>
    <row r="157" spans="3:3" s="265" customFormat="1" x14ac:dyDescent="0.25">
      <c r="C157" s="279"/>
    </row>
    <row r="158" spans="3:3" s="265" customFormat="1" x14ac:dyDescent="0.25">
      <c r="C158" s="279"/>
    </row>
    <row r="159" spans="3:3" s="265" customFormat="1" x14ac:dyDescent="0.25">
      <c r="C159" s="279"/>
    </row>
    <row r="160" spans="3:3" s="265" customFormat="1" x14ac:dyDescent="0.25">
      <c r="C160" s="279"/>
    </row>
    <row r="161" spans="3:3" s="265" customFormat="1" x14ac:dyDescent="0.25">
      <c r="C161" s="279"/>
    </row>
    <row r="162" spans="3:3" s="265" customFormat="1" x14ac:dyDescent="0.25">
      <c r="C162" s="279"/>
    </row>
    <row r="163" spans="3:3" s="265" customFormat="1" x14ac:dyDescent="0.25">
      <c r="C163" s="279"/>
    </row>
    <row r="164" spans="3:3" s="265" customFormat="1" x14ac:dyDescent="0.25">
      <c r="C164" s="279"/>
    </row>
    <row r="165" spans="3:3" s="265" customFormat="1" x14ac:dyDescent="0.25">
      <c r="C165" s="279"/>
    </row>
    <row r="166" spans="3:3" s="265" customFormat="1" x14ac:dyDescent="0.25">
      <c r="C166" s="279"/>
    </row>
    <row r="167" spans="3:3" s="265" customFormat="1" x14ac:dyDescent="0.25">
      <c r="C167" s="279"/>
    </row>
    <row r="168" spans="3:3" s="265" customFormat="1" x14ac:dyDescent="0.25">
      <c r="C168" s="279"/>
    </row>
    <row r="169" spans="3:3" s="265" customFormat="1" x14ac:dyDescent="0.25">
      <c r="C169" s="279"/>
    </row>
    <row r="170" spans="3:3" s="265" customFormat="1" x14ac:dyDescent="0.25">
      <c r="C170" s="279"/>
    </row>
    <row r="171" spans="3:3" s="265" customFormat="1" x14ac:dyDescent="0.25">
      <c r="C171" s="279"/>
    </row>
    <row r="172" spans="3:3" s="265" customFormat="1" x14ac:dyDescent="0.25">
      <c r="C172" s="279"/>
    </row>
    <row r="173" spans="3:3" s="265" customFormat="1" x14ac:dyDescent="0.25">
      <c r="C173" s="279"/>
    </row>
    <row r="174" spans="3:3" s="265" customFormat="1" x14ac:dyDescent="0.25">
      <c r="C174" s="279"/>
    </row>
    <row r="175" spans="3:3" s="265" customFormat="1" x14ac:dyDescent="0.25">
      <c r="C175" s="279"/>
    </row>
    <row r="176" spans="3:3" s="265" customFormat="1" x14ac:dyDescent="0.25">
      <c r="C176" s="279"/>
    </row>
    <row r="177" spans="3:3" s="265" customFormat="1" x14ac:dyDescent="0.25">
      <c r="C177" s="279"/>
    </row>
    <row r="178" spans="3:3" s="265" customFormat="1" x14ac:dyDescent="0.25">
      <c r="C178" s="279"/>
    </row>
    <row r="179" spans="3:3" s="265" customFormat="1" x14ac:dyDescent="0.25">
      <c r="C179" s="279"/>
    </row>
    <row r="180" spans="3:3" s="265" customFormat="1" x14ac:dyDescent="0.25">
      <c r="C180" s="279"/>
    </row>
    <row r="181" spans="3:3" s="265" customFormat="1" x14ac:dyDescent="0.25">
      <c r="C181" s="279"/>
    </row>
    <row r="182" spans="3:3" s="265" customFormat="1" x14ac:dyDescent="0.25">
      <c r="C182" s="279"/>
    </row>
    <row r="183" spans="3:3" s="265" customFormat="1" x14ac:dyDescent="0.25">
      <c r="C183" s="279"/>
    </row>
    <row r="184" spans="3:3" s="265" customFormat="1" x14ac:dyDescent="0.25">
      <c r="C184" s="279"/>
    </row>
    <row r="185" spans="3:3" s="265" customFormat="1" x14ac:dyDescent="0.25">
      <c r="C185" s="279"/>
    </row>
    <row r="186" spans="3:3" s="265" customFormat="1" x14ac:dyDescent="0.25">
      <c r="C186" s="279"/>
    </row>
    <row r="187" spans="3:3" s="265" customFormat="1" x14ac:dyDescent="0.25">
      <c r="C187" s="279"/>
    </row>
    <row r="188" spans="3:3" s="265" customFormat="1" x14ac:dyDescent="0.25">
      <c r="C188" s="279"/>
    </row>
    <row r="189" spans="3:3" s="265" customFormat="1" x14ac:dyDescent="0.25">
      <c r="C189" s="279"/>
    </row>
    <row r="190" spans="3:3" s="265" customFormat="1" x14ac:dyDescent="0.25">
      <c r="C190" s="279"/>
    </row>
    <row r="191" spans="3:3" s="265" customFormat="1" x14ac:dyDescent="0.25">
      <c r="C191" s="279"/>
    </row>
    <row r="192" spans="3:3" s="265" customFormat="1" x14ac:dyDescent="0.25">
      <c r="C192" s="279"/>
    </row>
    <row r="193" spans="3:3" s="265" customFormat="1" x14ac:dyDescent="0.25">
      <c r="C193" s="279"/>
    </row>
    <row r="194" spans="3:3" s="265" customFormat="1" x14ac:dyDescent="0.25">
      <c r="C194" s="279"/>
    </row>
    <row r="195" spans="3:3" s="265" customFormat="1" x14ac:dyDescent="0.25">
      <c r="C195" s="279"/>
    </row>
    <row r="196" spans="3:3" s="265" customFormat="1" x14ac:dyDescent="0.25">
      <c r="C196" s="279"/>
    </row>
    <row r="197" spans="3:3" s="265" customFormat="1" x14ac:dyDescent="0.25">
      <c r="C197" s="279"/>
    </row>
    <row r="198" spans="3:3" s="265" customFormat="1" x14ac:dyDescent="0.25">
      <c r="C198" s="279"/>
    </row>
    <row r="199" spans="3:3" s="265" customFormat="1" x14ac:dyDescent="0.25">
      <c r="C199" s="279"/>
    </row>
    <row r="200" spans="3:3" s="265" customFormat="1" x14ac:dyDescent="0.25">
      <c r="C200" s="279"/>
    </row>
    <row r="201" spans="3:3" s="265" customFormat="1" x14ac:dyDescent="0.25">
      <c r="C201" s="279"/>
    </row>
    <row r="202" spans="3:3" s="265" customFormat="1" x14ac:dyDescent="0.25">
      <c r="C202" s="279"/>
    </row>
    <row r="203" spans="3:3" s="265" customFormat="1" x14ac:dyDescent="0.25">
      <c r="C203" s="279"/>
    </row>
    <row r="204" spans="3:3" s="265" customFormat="1" x14ac:dyDescent="0.25">
      <c r="C204" s="279"/>
    </row>
    <row r="205" spans="3:3" s="265" customFormat="1" x14ac:dyDescent="0.25">
      <c r="C205" s="279"/>
    </row>
    <row r="206" spans="3:3" s="265" customFormat="1" x14ac:dyDescent="0.25">
      <c r="C206" s="279"/>
    </row>
    <row r="207" spans="3:3" s="265" customFormat="1" x14ac:dyDescent="0.25">
      <c r="C207" s="279"/>
    </row>
    <row r="208" spans="3:3" s="265" customFormat="1" x14ac:dyDescent="0.25">
      <c r="C208" s="279"/>
    </row>
    <row r="209" spans="3:3" s="265" customFormat="1" x14ac:dyDescent="0.25">
      <c r="C209" s="279"/>
    </row>
    <row r="210" spans="3:3" s="265" customFormat="1" x14ac:dyDescent="0.25">
      <c r="C210" s="279"/>
    </row>
    <row r="211" spans="3:3" s="265" customFormat="1" x14ac:dyDescent="0.25">
      <c r="C211" s="279"/>
    </row>
    <row r="212" spans="3:3" s="265" customFormat="1" x14ac:dyDescent="0.25">
      <c r="C212" s="279"/>
    </row>
    <row r="213" spans="3:3" s="265" customFormat="1" x14ac:dyDescent="0.25">
      <c r="C213" s="279"/>
    </row>
    <row r="214" spans="3:3" s="265" customFormat="1" x14ac:dyDescent="0.25">
      <c r="C214" s="279"/>
    </row>
    <row r="215" spans="3:3" s="265" customFormat="1" x14ac:dyDescent="0.25">
      <c r="C215" s="279"/>
    </row>
    <row r="216" spans="3:3" s="265" customFormat="1" x14ac:dyDescent="0.25">
      <c r="C216" s="279"/>
    </row>
    <row r="217" spans="3:3" s="265" customFormat="1" x14ac:dyDescent="0.25">
      <c r="C217" s="279"/>
    </row>
    <row r="218" spans="3:3" s="265" customFormat="1" x14ac:dyDescent="0.25">
      <c r="C218" s="279"/>
    </row>
    <row r="219" spans="3:3" s="265" customFormat="1" x14ac:dyDescent="0.25">
      <c r="C219" s="279"/>
    </row>
    <row r="220" spans="3:3" s="265" customFormat="1" x14ac:dyDescent="0.25">
      <c r="C220" s="279"/>
    </row>
    <row r="221" spans="3:3" s="265" customFormat="1" x14ac:dyDescent="0.25">
      <c r="C221" s="279"/>
    </row>
    <row r="222" spans="3:3" s="265" customFormat="1" x14ac:dyDescent="0.25">
      <c r="C222" s="279"/>
    </row>
    <row r="223" spans="3:3" s="265" customFormat="1" x14ac:dyDescent="0.25">
      <c r="C223" s="279"/>
    </row>
    <row r="224" spans="3:3" s="265" customFormat="1" x14ac:dyDescent="0.25">
      <c r="C224" s="279"/>
    </row>
    <row r="225" spans="3:3" s="265" customFormat="1" x14ac:dyDescent="0.25">
      <c r="C225" s="279"/>
    </row>
    <row r="226" spans="3:3" s="265" customFormat="1" x14ac:dyDescent="0.25">
      <c r="C226" s="279"/>
    </row>
    <row r="227" spans="3:3" s="265" customFormat="1" x14ac:dyDescent="0.25">
      <c r="C227" s="279"/>
    </row>
    <row r="228" spans="3:3" s="265" customFormat="1" x14ac:dyDescent="0.25">
      <c r="C228" s="279"/>
    </row>
    <row r="229" spans="3:3" s="265" customFormat="1" x14ac:dyDescent="0.25">
      <c r="C229" s="279"/>
    </row>
    <row r="230" spans="3:3" s="265" customFormat="1" x14ac:dyDescent="0.25">
      <c r="C230" s="279"/>
    </row>
    <row r="231" spans="3:3" s="265" customFormat="1" x14ac:dyDescent="0.25">
      <c r="C231" s="279"/>
    </row>
    <row r="232" spans="3:3" s="265" customFormat="1" x14ac:dyDescent="0.25">
      <c r="C232" s="279"/>
    </row>
    <row r="233" spans="3:3" s="265" customFormat="1" x14ac:dyDescent="0.25">
      <c r="C233" s="279"/>
    </row>
    <row r="234" spans="3:3" s="265" customFormat="1" x14ac:dyDescent="0.25">
      <c r="C234" s="279"/>
    </row>
    <row r="235" spans="3:3" s="265" customFormat="1" x14ac:dyDescent="0.25">
      <c r="C235" s="279"/>
    </row>
    <row r="236" spans="3:3" s="265" customFormat="1" x14ac:dyDescent="0.25">
      <c r="C236" s="279"/>
    </row>
    <row r="237" spans="3:3" s="265" customFormat="1" x14ac:dyDescent="0.25">
      <c r="C237" s="279"/>
    </row>
    <row r="238" spans="3:3" s="265" customFormat="1" x14ac:dyDescent="0.25">
      <c r="C238" s="279"/>
    </row>
    <row r="239" spans="3:3" s="265" customFormat="1" x14ac:dyDescent="0.25">
      <c r="C239" s="279"/>
    </row>
    <row r="240" spans="3:3" s="265" customFormat="1" x14ac:dyDescent="0.25">
      <c r="C240" s="279"/>
    </row>
    <row r="241" spans="3:3" s="265" customFormat="1" x14ac:dyDescent="0.25">
      <c r="C241" s="279"/>
    </row>
    <row r="242" spans="3:3" s="265" customFormat="1" x14ac:dyDescent="0.25">
      <c r="C242" s="279"/>
    </row>
    <row r="243" spans="3:3" s="265" customFormat="1" x14ac:dyDescent="0.25">
      <c r="C243" s="279"/>
    </row>
    <row r="244" spans="3:3" s="265" customFormat="1" x14ac:dyDescent="0.25">
      <c r="C244" s="279"/>
    </row>
    <row r="245" spans="3:3" s="265" customFormat="1" x14ac:dyDescent="0.25">
      <c r="C245" s="279"/>
    </row>
    <row r="246" spans="3:3" s="265" customFormat="1" x14ac:dyDescent="0.25">
      <c r="C246" s="279"/>
    </row>
    <row r="247" spans="3:3" s="265" customFormat="1" x14ac:dyDescent="0.25">
      <c r="C247" s="279"/>
    </row>
    <row r="248" spans="3:3" s="265" customFormat="1" x14ac:dyDescent="0.25">
      <c r="C248" s="279"/>
    </row>
    <row r="249" spans="3:3" s="265" customFormat="1" x14ac:dyDescent="0.25">
      <c r="C249" s="279"/>
    </row>
    <row r="250" spans="3:3" s="265" customFormat="1" x14ac:dyDescent="0.25">
      <c r="C250" s="279"/>
    </row>
    <row r="251" spans="3:3" s="265" customFormat="1" x14ac:dyDescent="0.25">
      <c r="C251" s="279"/>
    </row>
    <row r="252" spans="3:3" s="265" customFormat="1" x14ac:dyDescent="0.25">
      <c r="C252" s="279"/>
    </row>
    <row r="253" spans="3:3" s="265" customFormat="1" x14ac:dyDescent="0.25">
      <c r="C253" s="279"/>
    </row>
    <row r="254" spans="3:3" s="265" customFormat="1" x14ac:dyDescent="0.25">
      <c r="C254" s="279"/>
    </row>
    <row r="255" spans="3:3" s="265" customFormat="1" x14ac:dyDescent="0.25">
      <c r="C255" s="279"/>
    </row>
    <row r="256" spans="3:3" s="265" customFormat="1" x14ac:dyDescent="0.25">
      <c r="C256" s="279"/>
    </row>
    <row r="257" spans="3:3" s="265" customFormat="1" x14ac:dyDescent="0.25">
      <c r="C257" s="279"/>
    </row>
    <row r="258" spans="3:3" s="265" customFormat="1" x14ac:dyDescent="0.25">
      <c r="C258" s="279"/>
    </row>
    <row r="259" spans="3:3" s="265" customFormat="1" x14ac:dyDescent="0.25">
      <c r="C259" s="279"/>
    </row>
    <row r="260" spans="3:3" s="265" customFormat="1" x14ac:dyDescent="0.25">
      <c r="C260" s="279"/>
    </row>
    <row r="261" spans="3:3" s="265" customFormat="1" x14ac:dyDescent="0.25">
      <c r="C261" s="279"/>
    </row>
    <row r="262" spans="3:3" s="265" customFormat="1" x14ac:dyDescent="0.25">
      <c r="C262" s="279"/>
    </row>
    <row r="263" spans="3:3" s="265" customFormat="1" x14ac:dyDescent="0.25">
      <c r="C263" s="279"/>
    </row>
    <row r="264" spans="3:3" s="265" customFormat="1" x14ac:dyDescent="0.25">
      <c r="C264" s="279"/>
    </row>
    <row r="265" spans="3:3" s="265" customFormat="1" x14ac:dyDescent="0.25">
      <c r="C265" s="279"/>
    </row>
    <row r="266" spans="3:3" s="265" customFormat="1" x14ac:dyDescent="0.25">
      <c r="C266" s="279"/>
    </row>
    <row r="267" spans="3:3" s="265" customFormat="1" x14ac:dyDescent="0.25">
      <c r="C267" s="279"/>
    </row>
    <row r="268" spans="3:3" s="265" customFormat="1" x14ac:dyDescent="0.25">
      <c r="C268" s="279"/>
    </row>
    <row r="269" spans="3:3" s="265" customFormat="1" x14ac:dyDescent="0.25">
      <c r="C269" s="279"/>
    </row>
    <row r="270" spans="3:3" s="265" customFormat="1" x14ac:dyDescent="0.25">
      <c r="C270" s="279"/>
    </row>
    <row r="271" spans="3:3" s="265" customFormat="1" x14ac:dyDescent="0.25">
      <c r="C271" s="279"/>
    </row>
    <row r="272" spans="3:3" s="265" customFormat="1" x14ac:dyDescent="0.25">
      <c r="C272" s="279"/>
    </row>
    <row r="273" spans="3:3" s="265" customFormat="1" x14ac:dyDescent="0.25">
      <c r="C273" s="279"/>
    </row>
    <row r="274" spans="3:3" s="265" customFormat="1" x14ac:dyDescent="0.25">
      <c r="C274" s="279"/>
    </row>
    <row r="275" spans="3:3" s="265" customFormat="1" x14ac:dyDescent="0.25">
      <c r="C275" s="279"/>
    </row>
    <row r="276" spans="3:3" s="265" customFormat="1" x14ac:dyDescent="0.25">
      <c r="C276" s="279"/>
    </row>
    <row r="277" spans="3:3" s="265" customFormat="1" x14ac:dyDescent="0.25">
      <c r="C277" s="279"/>
    </row>
    <row r="278" spans="3:3" s="265" customFormat="1" x14ac:dyDescent="0.25">
      <c r="C278" s="279"/>
    </row>
    <row r="279" spans="3:3" s="265" customFormat="1" x14ac:dyDescent="0.25">
      <c r="C279" s="279"/>
    </row>
    <row r="280" spans="3:3" s="265" customFormat="1" x14ac:dyDescent="0.25">
      <c r="C280" s="279"/>
    </row>
    <row r="281" spans="3:3" s="265" customFormat="1" x14ac:dyDescent="0.25">
      <c r="C281" s="279"/>
    </row>
    <row r="282" spans="3:3" s="265" customFormat="1" x14ac:dyDescent="0.25">
      <c r="C282" s="279"/>
    </row>
    <row r="283" spans="3:3" s="265" customFormat="1" x14ac:dyDescent="0.25">
      <c r="C283" s="279"/>
    </row>
    <row r="284" spans="3:3" s="265" customFormat="1" x14ac:dyDescent="0.25">
      <c r="C284" s="279"/>
    </row>
    <row r="285" spans="3:3" s="265" customFormat="1" x14ac:dyDescent="0.25">
      <c r="C285" s="279"/>
    </row>
    <row r="286" spans="3:3" s="265" customFormat="1" x14ac:dyDescent="0.25">
      <c r="C286" s="279"/>
    </row>
    <row r="287" spans="3:3" s="265" customFormat="1" x14ac:dyDescent="0.25">
      <c r="C287" s="279"/>
    </row>
    <row r="288" spans="3:3" s="265" customFormat="1" x14ac:dyDescent="0.25">
      <c r="C288" s="279"/>
    </row>
    <row r="289" spans="3:3" s="265" customFormat="1" x14ac:dyDescent="0.25">
      <c r="C289" s="279"/>
    </row>
    <row r="290" spans="3:3" s="265" customFormat="1" x14ac:dyDescent="0.25">
      <c r="C290" s="279"/>
    </row>
    <row r="291" spans="3:3" s="265" customFormat="1" x14ac:dyDescent="0.25">
      <c r="C291" s="279"/>
    </row>
    <row r="292" spans="3:3" s="265" customFormat="1" x14ac:dyDescent="0.25">
      <c r="C292" s="279"/>
    </row>
    <row r="293" spans="3:3" s="265" customFormat="1" x14ac:dyDescent="0.25">
      <c r="C293" s="279"/>
    </row>
    <row r="294" spans="3:3" s="265" customFormat="1" x14ac:dyDescent="0.25">
      <c r="C294" s="279"/>
    </row>
    <row r="295" spans="3:3" s="265" customFormat="1" x14ac:dyDescent="0.25">
      <c r="C295" s="279"/>
    </row>
    <row r="296" spans="3:3" s="265" customFormat="1" x14ac:dyDescent="0.25">
      <c r="C296" s="279"/>
    </row>
    <row r="297" spans="3:3" s="265" customFormat="1" x14ac:dyDescent="0.25">
      <c r="C297" s="279"/>
    </row>
    <row r="298" spans="3:3" s="265" customFormat="1" x14ac:dyDescent="0.25">
      <c r="C298" s="279"/>
    </row>
    <row r="299" spans="3:3" s="265" customFormat="1" x14ac:dyDescent="0.25">
      <c r="C299" s="279"/>
    </row>
    <row r="300" spans="3:3" s="265" customFormat="1" x14ac:dyDescent="0.25">
      <c r="C300" s="279"/>
    </row>
    <row r="301" spans="3:3" s="265" customFormat="1" x14ac:dyDescent="0.25">
      <c r="C301" s="279"/>
    </row>
    <row r="302" spans="3:3" s="265" customFormat="1" x14ac:dyDescent="0.25">
      <c r="C302" s="279"/>
    </row>
    <row r="303" spans="3:3" s="265" customFormat="1" x14ac:dyDescent="0.25">
      <c r="C303" s="279"/>
    </row>
    <row r="304" spans="3:3" s="265" customFormat="1" x14ac:dyDescent="0.25">
      <c r="C304" s="279"/>
    </row>
    <row r="305" spans="3:3" s="265" customFormat="1" x14ac:dyDescent="0.25">
      <c r="C305" s="279"/>
    </row>
    <row r="306" spans="3:3" s="265" customFormat="1" x14ac:dyDescent="0.25">
      <c r="C306" s="279"/>
    </row>
    <row r="307" spans="3:3" s="265" customFormat="1" x14ac:dyDescent="0.25">
      <c r="C307" s="279"/>
    </row>
    <row r="308" spans="3:3" s="265" customFormat="1" x14ac:dyDescent="0.25">
      <c r="C308" s="279"/>
    </row>
    <row r="309" spans="3:3" s="265" customFormat="1" x14ac:dyDescent="0.25">
      <c r="C309" s="279"/>
    </row>
    <row r="310" spans="3:3" s="265" customFormat="1" x14ac:dyDescent="0.25">
      <c r="C310" s="279"/>
    </row>
    <row r="311" spans="3:3" s="265" customFormat="1" x14ac:dyDescent="0.25">
      <c r="C311" s="279"/>
    </row>
    <row r="312" spans="3:3" s="265" customFormat="1" x14ac:dyDescent="0.25">
      <c r="C312" s="279"/>
    </row>
    <row r="313" spans="3:3" s="265" customFormat="1" x14ac:dyDescent="0.25">
      <c r="C313" s="279"/>
    </row>
    <row r="314" spans="3:3" s="265" customFormat="1" x14ac:dyDescent="0.25">
      <c r="C314" s="279"/>
    </row>
    <row r="315" spans="3:3" s="265" customFormat="1" x14ac:dyDescent="0.25">
      <c r="C315" s="279"/>
    </row>
    <row r="316" spans="3:3" s="265" customFormat="1" x14ac:dyDescent="0.25">
      <c r="C316" s="279"/>
    </row>
    <row r="317" spans="3:3" s="265" customFormat="1" x14ac:dyDescent="0.25">
      <c r="C317" s="279"/>
    </row>
    <row r="318" spans="3:3" s="265" customFormat="1" x14ac:dyDescent="0.25">
      <c r="C318" s="279"/>
    </row>
    <row r="319" spans="3:3" s="265" customFormat="1" x14ac:dyDescent="0.25">
      <c r="C319" s="279"/>
    </row>
    <row r="320" spans="3:3" s="265" customFormat="1" x14ac:dyDescent="0.25">
      <c r="C320" s="279"/>
    </row>
    <row r="321" spans="3:3" s="265" customFormat="1" x14ac:dyDescent="0.25">
      <c r="C321" s="279"/>
    </row>
    <row r="322" spans="3:3" s="265" customFormat="1" x14ac:dyDescent="0.25">
      <c r="C322" s="279"/>
    </row>
    <row r="323" spans="3:3" s="265" customFormat="1" x14ac:dyDescent="0.25">
      <c r="C323" s="279"/>
    </row>
    <row r="324" spans="3:3" s="265" customFormat="1" x14ac:dyDescent="0.25">
      <c r="C324" s="279"/>
    </row>
    <row r="325" spans="3:3" s="265" customFormat="1" x14ac:dyDescent="0.25">
      <c r="C325" s="279"/>
    </row>
    <row r="326" spans="3:3" s="265" customFormat="1" x14ac:dyDescent="0.25">
      <c r="C326" s="279"/>
    </row>
    <row r="327" spans="3:3" s="265" customFormat="1" x14ac:dyDescent="0.25">
      <c r="C327" s="279"/>
    </row>
    <row r="328" spans="3:3" s="265" customFormat="1" x14ac:dyDescent="0.25">
      <c r="C328" s="279"/>
    </row>
    <row r="329" spans="3:3" s="265" customFormat="1" x14ac:dyDescent="0.25">
      <c r="C329" s="279"/>
    </row>
    <row r="330" spans="3:3" s="265" customFormat="1" x14ac:dyDescent="0.25">
      <c r="C330" s="279"/>
    </row>
    <row r="331" spans="3:3" s="265" customFormat="1" x14ac:dyDescent="0.25">
      <c r="C331" s="279"/>
    </row>
    <row r="332" spans="3:3" s="265" customFormat="1" x14ac:dyDescent="0.25">
      <c r="C332" s="279"/>
    </row>
    <row r="333" spans="3:3" s="265" customFormat="1" x14ac:dyDescent="0.25">
      <c r="C333" s="279"/>
    </row>
    <row r="334" spans="3:3" s="265" customFormat="1" x14ac:dyDescent="0.25">
      <c r="C334" s="279"/>
    </row>
    <row r="335" spans="3:3" s="265" customFormat="1" x14ac:dyDescent="0.25">
      <c r="C335" s="279"/>
    </row>
    <row r="336" spans="3:3" s="265" customFormat="1" x14ac:dyDescent="0.25">
      <c r="C336" s="279"/>
    </row>
    <row r="337" spans="3:3" s="265" customFormat="1" x14ac:dyDescent="0.25">
      <c r="C337" s="279"/>
    </row>
    <row r="338" spans="3:3" s="265" customFormat="1" x14ac:dyDescent="0.25">
      <c r="C338" s="279"/>
    </row>
    <row r="339" spans="3:3" s="265" customFormat="1" x14ac:dyDescent="0.25">
      <c r="C339" s="279"/>
    </row>
    <row r="340" spans="3:3" s="265" customFormat="1" x14ac:dyDescent="0.25">
      <c r="C340" s="279"/>
    </row>
    <row r="341" spans="3:3" s="265" customFormat="1" x14ac:dyDescent="0.25">
      <c r="C341" s="279"/>
    </row>
    <row r="342" spans="3:3" s="265" customFormat="1" x14ac:dyDescent="0.25">
      <c r="C342" s="279"/>
    </row>
    <row r="343" spans="3:3" s="265" customFormat="1" x14ac:dyDescent="0.25">
      <c r="C343" s="279"/>
    </row>
    <row r="344" spans="3:3" s="265" customFormat="1" x14ac:dyDescent="0.25">
      <c r="C344" s="279"/>
    </row>
    <row r="345" spans="3:3" s="265" customFormat="1" x14ac:dyDescent="0.25">
      <c r="C345" s="279"/>
    </row>
    <row r="346" spans="3:3" s="265" customFormat="1" x14ac:dyDescent="0.25">
      <c r="C346" s="279"/>
    </row>
    <row r="347" spans="3:3" s="265" customFormat="1" x14ac:dyDescent="0.25">
      <c r="C347" s="279"/>
    </row>
    <row r="348" spans="3:3" s="265" customFormat="1" x14ac:dyDescent="0.25">
      <c r="C348" s="279"/>
    </row>
    <row r="349" spans="3:3" s="265" customFormat="1" x14ac:dyDescent="0.25">
      <c r="C349" s="279"/>
    </row>
    <row r="350" spans="3:3" s="265" customFormat="1" x14ac:dyDescent="0.25">
      <c r="C350" s="279"/>
    </row>
    <row r="351" spans="3:3" s="265" customFormat="1" x14ac:dyDescent="0.25">
      <c r="C351" s="279"/>
    </row>
    <row r="352" spans="3:3" s="265" customFormat="1" x14ac:dyDescent="0.25">
      <c r="C352" s="279"/>
    </row>
    <row r="353" spans="3:3" s="265" customFormat="1" x14ac:dyDescent="0.25">
      <c r="C353" s="279"/>
    </row>
    <row r="354" spans="3:3" s="265" customFormat="1" x14ac:dyDescent="0.25">
      <c r="C354" s="279"/>
    </row>
    <row r="355" spans="3:3" s="265" customFormat="1" x14ac:dyDescent="0.25">
      <c r="C355" s="279"/>
    </row>
    <row r="356" spans="3:3" s="265" customFormat="1" x14ac:dyDescent="0.25">
      <c r="C356" s="279"/>
    </row>
    <row r="357" spans="3:3" s="265" customFormat="1" x14ac:dyDescent="0.25">
      <c r="C357" s="279"/>
    </row>
    <row r="358" spans="3:3" s="265" customFormat="1" x14ac:dyDescent="0.25">
      <c r="C358" s="279"/>
    </row>
    <row r="359" spans="3:3" s="265" customFormat="1" x14ac:dyDescent="0.25">
      <c r="C359" s="279"/>
    </row>
    <row r="360" spans="3:3" s="265" customFormat="1" x14ac:dyDescent="0.25">
      <c r="C360" s="279"/>
    </row>
    <row r="361" spans="3:3" s="265" customFormat="1" x14ac:dyDescent="0.25">
      <c r="C361" s="279"/>
    </row>
    <row r="362" spans="3:3" s="265" customFormat="1" x14ac:dyDescent="0.25">
      <c r="C362" s="279"/>
    </row>
    <row r="363" spans="3:3" s="265" customFormat="1" x14ac:dyDescent="0.25">
      <c r="C363" s="279"/>
    </row>
    <row r="364" spans="3:3" s="265" customFormat="1" x14ac:dyDescent="0.25">
      <c r="C364" s="279"/>
    </row>
    <row r="365" spans="3:3" s="265" customFormat="1" x14ac:dyDescent="0.25">
      <c r="C365" s="279"/>
    </row>
    <row r="366" spans="3:3" s="265" customFormat="1" x14ac:dyDescent="0.25">
      <c r="C366" s="279"/>
    </row>
    <row r="367" spans="3:3" s="265" customFormat="1" x14ac:dyDescent="0.25">
      <c r="C367" s="279"/>
    </row>
    <row r="368" spans="3:3" s="265" customFormat="1" x14ac:dyDescent="0.25">
      <c r="C368" s="279"/>
    </row>
    <row r="369" spans="3:3" s="265" customFormat="1" x14ac:dyDescent="0.25">
      <c r="C369" s="279"/>
    </row>
    <row r="370" spans="3:3" s="265" customFormat="1" x14ac:dyDescent="0.25">
      <c r="C370" s="279"/>
    </row>
    <row r="371" spans="3:3" s="265" customFormat="1" x14ac:dyDescent="0.25">
      <c r="C371" s="279"/>
    </row>
    <row r="372" spans="3:3" s="265" customFormat="1" x14ac:dyDescent="0.25">
      <c r="C372" s="279"/>
    </row>
    <row r="373" spans="3:3" s="265" customFormat="1" x14ac:dyDescent="0.25">
      <c r="C373" s="279"/>
    </row>
    <row r="374" spans="3:3" s="265" customFormat="1" x14ac:dyDescent="0.25">
      <c r="C374" s="279"/>
    </row>
    <row r="375" spans="3:3" s="265" customFormat="1" x14ac:dyDescent="0.25">
      <c r="C375" s="279"/>
    </row>
    <row r="376" spans="3:3" s="265" customFormat="1" x14ac:dyDescent="0.25">
      <c r="C376" s="279"/>
    </row>
    <row r="377" spans="3:3" s="265" customFormat="1" x14ac:dyDescent="0.25">
      <c r="C377" s="279"/>
    </row>
    <row r="378" spans="3:3" s="265" customFormat="1" x14ac:dyDescent="0.25">
      <c r="C378" s="279"/>
    </row>
    <row r="379" spans="3:3" s="265" customFormat="1" x14ac:dyDescent="0.25">
      <c r="C379" s="279"/>
    </row>
    <row r="380" spans="3:3" s="265" customFormat="1" x14ac:dyDescent="0.25">
      <c r="C380" s="279"/>
    </row>
    <row r="381" spans="3:3" s="265" customFormat="1" x14ac:dyDescent="0.25">
      <c r="C381" s="279"/>
    </row>
    <row r="382" spans="3:3" s="265" customFormat="1" x14ac:dyDescent="0.25">
      <c r="C382" s="279"/>
    </row>
    <row r="383" spans="3:3" s="265" customFormat="1" x14ac:dyDescent="0.25">
      <c r="C383" s="279"/>
    </row>
    <row r="384" spans="3:3" s="265" customFormat="1" x14ac:dyDescent="0.25">
      <c r="C384" s="279"/>
    </row>
    <row r="385" spans="3:3" s="265" customFormat="1" x14ac:dyDescent="0.25">
      <c r="C385" s="279"/>
    </row>
    <row r="386" spans="3:3" s="265" customFormat="1" x14ac:dyDescent="0.25">
      <c r="C386" s="279"/>
    </row>
    <row r="387" spans="3:3" s="265" customFormat="1" x14ac:dyDescent="0.25">
      <c r="C387" s="279"/>
    </row>
    <row r="388" spans="3:3" s="265" customFormat="1" x14ac:dyDescent="0.25">
      <c r="C388" s="279"/>
    </row>
    <row r="389" spans="3:3" s="265" customFormat="1" x14ac:dyDescent="0.25">
      <c r="C389" s="279"/>
    </row>
    <row r="390" spans="3:3" s="265" customFormat="1" x14ac:dyDescent="0.25">
      <c r="C390" s="279"/>
    </row>
    <row r="391" spans="3:3" s="265" customFormat="1" x14ac:dyDescent="0.25">
      <c r="C391" s="279"/>
    </row>
    <row r="392" spans="3:3" s="265" customFormat="1" x14ac:dyDescent="0.25">
      <c r="C392" s="279"/>
    </row>
    <row r="393" spans="3:3" s="265" customFormat="1" x14ac:dyDescent="0.25">
      <c r="C393" s="279"/>
    </row>
    <row r="394" spans="3:3" s="265" customFormat="1" x14ac:dyDescent="0.25">
      <c r="C394" s="279"/>
    </row>
    <row r="395" spans="3:3" s="265" customFormat="1" x14ac:dyDescent="0.25">
      <c r="C395" s="279"/>
    </row>
    <row r="396" spans="3:3" s="265" customFormat="1" x14ac:dyDescent="0.25">
      <c r="C396" s="279"/>
    </row>
    <row r="397" spans="3:3" s="265" customFormat="1" x14ac:dyDescent="0.25">
      <c r="C397" s="279"/>
    </row>
    <row r="398" spans="3:3" s="265" customFormat="1" x14ac:dyDescent="0.25">
      <c r="C398" s="279"/>
    </row>
    <row r="399" spans="3:3" s="265" customFormat="1" x14ac:dyDescent="0.25">
      <c r="C399" s="279"/>
    </row>
    <row r="400" spans="3:3" s="265" customFormat="1" x14ac:dyDescent="0.25">
      <c r="C400" s="279"/>
    </row>
    <row r="401" spans="3:3" s="265" customFormat="1" x14ac:dyDescent="0.25">
      <c r="C401" s="279"/>
    </row>
    <row r="402" spans="3:3" s="265" customFormat="1" x14ac:dyDescent="0.25">
      <c r="C402" s="279"/>
    </row>
    <row r="403" spans="3:3" s="265" customFormat="1" x14ac:dyDescent="0.25">
      <c r="C403" s="279"/>
    </row>
    <row r="404" spans="3:3" s="265" customFormat="1" x14ac:dyDescent="0.25">
      <c r="C404" s="279"/>
    </row>
    <row r="405" spans="3:3" s="265" customFormat="1" x14ac:dyDescent="0.25">
      <c r="C405" s="279"/>
    </row>
    <row r="406" spans="3:3" s="265" customFormat="1" x14ac:dyDescent="0.25">
      <c r="C406" s="279"/>
    </row>
    <row r="407" spans="3:3" s="265" customFormat="1" x14ac:dyDescent="0.25">
      <c r="C407" s="279"/>
    </row>
    <row r="408" spans="3:3" s="265" customFormat="1" x14ac:dyDescent="0.25">
      <c r="C408" s="279"/>
    </row>
    <row r="409" spans="3:3" s="265" customFormat="1" x14ac:dyDescent="0.25">
      <c r="C409" s="279"/>
    </row>
    <row r="410" spans="3:3" s="265" customFormat="1" x14ac:dyDescent="0.25">
      <c r="C410" s="279"/>
    </row>
    <row r="411" spans="3:3" s="265" customFormat="1" x14ac:dyDescent="0.25">
      <c r="C411" s="279"/>
    </row>
    <row r="412" spans="3:3" s="265" customFormat="1" x14ac:dyDescent="0.25">
      <c r="C412" s="279"/>
    </row>
    <row r="413" spans="3:3" s="265" customFormat="1" x14ac:dyDescent="0.25">
      <c r="C413" s="279"/>
    </row>
    <row r="414" spans="3:3" s="265" customFormat="1" x14ac:dyDescent="0.25">
      <c r="C414" s="279"/>
    </row>
    <row r="415" spans="3:3" s="265" customFormat="1" x14ac:dyDescent="0.25">
      <c r="C415" s="279"/>
    </row>
    <row r="416" spans="3:3" s="265" customFormat="1" x14ac:dyDescent="0.25">
      <c r="C416" s="279"/>
    </row>
    <row r="417" spans="3:3" s="265" customFormat="1" x14ac:dyDescent="0.25">
      <c r="C417" s="279"/>
    </row>
    <row r="418" spans="3:3" s="265" customFormat="1" x14ac:dyDescent="0.25">
      <c r="C418" s="279"/>
    </row>
    <row r="419" spans="3:3" s="265" customFormat="1" x14ac:dyDescent="0.25">
      <c r="C419" s="279"/>
    </row>
    <row r="420" spans="3:3" s="265" customFormat="1" x14ac:dyDescent="0.25">
      <c r="C420" s="279"/>
    </row>
    <row r="421" spans="3:3" s="265" customFormat="1" x14ac:dyDescent="0.25">
      <c r="C421" s="279"/>
    </row>
    <row r="422" spans="3:3" s="265" customFormat="1" x14ac:dyDescent="0.25">
      <c r="C422" s="279"/>
    </row>
    <row r="423" spans="3:3" s="265" customFormat="1" x14ac:dyDescent="0.25">
      <c r="C423" s="279"/>
    </row>
    <row r="424" spans="3:3" s="265" customFormat="1" x14ac:dyDescent="0.25">
      <c r="C424" s="279"/>
    </row>
    <row r="425" spans="3:3" s="265" customFormat="1" x14ac:dyDescent="0.25">
      <c r="C425" s="279"/>
    </row>
    <row r="426" spans="3:3" s="265" customFormat="1" x14ac:dyDescent="0.25">
      <c r="C426" s="279"/>
    </row>
    <row r="427" spans="3:3" s="265" customFormat="1" x14ac:dyDescent="0.25">
      <c r="C427" s="279"/>
    </row>
    <row r="428" spans="3:3" s="265" customFormat="1" x14ac:dyDescent="0.25">
      <c r="C428" s="279"/>
    </row>
    <row r="429" spans="3:3" s="265" customFormat="1" x14ac:dyDescent="0.25">
      <c r="C429" s="279"/>
    </row>
    <row r="430" spans="3:3" s="265" customFormat="1" x14ac:dyDescent="0.25">
      <c r="C430" s="279"/>
    </row>
    <row r="431" spans="3:3" s="265" customFormat="1" x14ac:dyDescent="0.25">
      <c r="C431" s="279"/>
    </row>
    <row r="432" spans="3:3" s="265" customFormat="1" x14ac:dyDescent="0.25">
      <c r="C432" s="279"/>
    </row>
    <row r="433" spans="3:3" s="265" customFormat="1" x14ac:dyDescent="0.25">
      <c r="C433" s="279"/>
    </row>
    <row r="434" spans="3:3" s="265" customFormat="1" x14ac:dyDescent="0.25">
      <c r="C434" s="279"/>
    </row>
    <row r="435" spans="3:3" s="265" customFormat="1" x14ac:dyDescent="0.25">
      <c r="C435" s="279"/>
    </row>
    <row r="436" spans="3:3" s="265" customFormat="1" x14ac:dyDescent="0.25">
      <c r="C436" s="279"/>
    </row>
    <row r="437" spans="3:3" s="265" customFormat="1" x14ac:dyDescent="0.25">
      <c r="C437" s="279"/>
    </row>
    <row r="438" spans="3:3" s="265" customFormat="1" x14ac:dyDescent="0.25">
      <c r="C438" s="279"/>
    </row>
    <row r="439" spans="3:3" s="265" customFormat="1" x14ac:dyDescent="0.25">
      <c r="C439" s="279"/>
    </row>
    <row r="440" spans="3:3" s="265" customFormat="1" x14ac:dyDescent="0.25">
      <c r="C440" s="279"/>
    </row>
    <row r="441" spans="3:3" s="265" customFormat="1" x14ac:dyDescent="0.25">
      <c r="C441" s="279"/>
    </row>
    <row r="442" spans="3:3" s="265" customFormat="1" x14ac:dyDescent="0.25">
      <c r="C442" s="279"/>
    </row>
    <row r="443" spans="3:3" s="265" customFormat="1" x14ac:dyDescent="0.25">
      <c r="C443" s="279"/>
    </row>
    <row r="444" spans="3:3" s="265" customFormat="1" x14ac:dyDescent="0.25">
      <c r="C444" s="279"/>
    </row>
    <row r="445" spans="3:3" s="265" customFormat="1" x14ac:dyDescent="0.25">
      <c r="C445" s="279"/>
    </row>
    <row r="446" spans="3:3" s="265" customFormat="1" x14ac:dyDescent="0.25">
      <c r="C446" s="279"/>
    </row>
    <row r="447" spans="3:3" s="265" customFormat="1" x14ac:dyDescent="0.25">
      <c r="C447" s="279"/>
    </row>
    <row r="448" spans="3:3" s="265" customFormat="1" x14ac:dyDescent="0.25">
      <c r="C448" s="279"/>
    </row>
    <row r="449" spans="3:3" s="265" customFormat="1" x14ac:dyDescent="0.25">
      <c r="C449" s="279"/>
    </row>
    <row r="450" spans="3:3" s="265" customFormat="1" x14ac:dyDescent="0.25">
      <c r="C450" s="279"/>
    </row>
    <row r="451" spans="3:3" s="265" customFormat="1" x14ac:dyDescent="0.25">
      <c r="C451" s="279"/>
    </row>
    <row r="452" spans="3:3" s="265" customFormat="1" x14ac:dyDescent="0.25">
      <c r="C452" s="279"/>
    </row>
    <row r="453" spans="3:3" s="265" customFormat="1" x14ac:dyDescent="0.25">
      <c r="C453" s="279"/>
    </row>
    <row r="454" spans="3:3" s="265" customFormat="1" x14ac:dyDescent="0.25">
      <c r="C454" s="279"/>
    </row>
    <row r="455" spans="3:3" s="265" customFormat="1" x14ac:dyDescent="0.25">
      <c r="C455" s="279"/>
    </row>
    <row r="456" spans="3:3" s="265" customFormat="1" x14ac:dyDescent="0.25">
      <c r="C456" s="279"/>
    </row>
    <row r="457" spans="3:3" s="265" customFormat="1" x14ac:dyDescent="0.25">
      <c r="C457" s="279"/>
    </row>
    <row r="458" spans="3:3" s="265" customFormat="1" x14ac:dyDescent="0.25">
      <c r="C458" s="279"/>
    </row>
    <row r="459" spans="3:3" s="265" customFormat="1" x14ac:dyDescent="0.25">
      <c r="C459" s="279"/>
    </row>
    <row r="460" spans="3:3" s="265" customFormat="1" x14ac:dyDescent="0.25">
      <c r="C460" s="279"/>
    </row>
    <row r="461" spans="3:3" s="265" customFormat="1" x14ac:dyDescent="0.25">
      <c r="C461" s="279"/>
    </row>
    <row r="462" spans="3:3" s="265" customFormat="1" x14ac:dyDescent="0.25">
      <c r="C462" s="279"/>
    </row>
    <row r="463" spans="3:3" s="265" customFormat="1" x14ac:dyDescent="0.25">
      <c r="C463" s="279"/>
    </row>
    <row r="464" spans="3:3" s="265" customFormat="1" x14ac:dyDescent="0.25">
      <c r="C464" s="279"/>
    </row>
    <row r="465" spans="3:3" s="265" customFormat="1" x14ac:dyDescent="0.25">
      <c r="C465" s="279"/>
    </row>
    <row r="466" spans="3:3" s="265" customFormat="1" x14ac:dyDescent="0.25">
      <c r="C466" s="279"/>
    </row>
    <row r="467" spans="3:3" s="265" customFormat="1" x14ac:dyDescent="0.25">
      <c r="C467" s="279"/>
    </row>
    <row r="468" spans="3:3" s="265" customFormat="1" x14ac:dyDescent="0.25">
      <c r="C468" s="279"/>
    </row>
    <row r="469" spans="3:3" s="265" customFormat="1" x14ac:dyDescent="0.25">
      <c r="C469" s="279"/>
    </row>
    <row r="470" spans="3:3" s="265" customFormat="1" x14ac:dyDescent="0.25">
      <c r="C470" s="279"/>
    </row>
    <row r="471" spans="3:3" s="265" customFormat="1" x14ac:dyDescent="0.25">
      <c r="C471" s="279"/>
    </row>
    <row r="472" spans="3:3" s="265" customFormat="1" x14ac:dyDescent="0.25">
      <c r="C472" s="279"/>
    </row>
    <row r="473" spans="3:3" s="265" customFormat="1" x14ac:dyDescent="0.25">
      <c r="C473" s="279"/>
    </row>
    <row r="474" spans="3:3" s="265" customFormat="1" x14ac:dyDescent="0.25">
      <c r="C474" s="279"/>
    </row>
    <row r="475" spans="3:3" s="265" customFormat="1" x14ac:dyDescent="0.25">
      <c r="C475" s="279"/>
    </row>
    <row r="476" spans="3:3" s="265" customFormat="1" x14ac:dyDescent="0.25">
      <c r="C476" s="279"/>
    </row>
    <row r="477" spans="3:3" s="265" customFormat="1" x14ac:dyDescent="0.25">
      <c r="C477" s="279"/>
    </row>
    <row r="478" spans="3:3" s="265" customFormat="1" x14ac:dyDescent="0.25">
      <c r="C478" s="279"/>
    </row>
    <row r="479" spans="3:3" s="265" customFormat="1" x14ac:dyDescent="0.25">
      <c r="C479" s="279"/>
    </row>
    <row r="480" spans="3:3" s="265" customFormat="1" x14ac:dyDescent="0.25">
      <c r="C480" s="279"/>
    </row>
    <row r="481" spans="3:3" s="265" customFormat="1" x14ac:dyDescent="0.25">
      <c r="C481" s="279"/>
    </row>
    <row r="482" spans="3:3" s="265" customFormat="1" x14ac:dyDescent="0.25">
      <c r="C482" s="279"/>
    </row>
    <row r="483" spans="3:3" s="265" customFormat="1" x14ac:dyDescent="0.25">
      <c r="C483" s="279"/>
    </row>
    <row r="484" spans="3:3" s="265" customFormat="1" x14ac:dyDescent="0.25">
      <c r="C484" s="279"/>
    </row>
    <row r="485" spans="3:3" s="265" customFormat="1" x14ac:dyDescent="0.25">
      <c r="C485" s="279"/>
    </row>
    <row r="486" spans="3:3" s="265" customFormat="1" x14ac:dyDescent="0.25">
      <c r="C486" s="279"/>
    </row>
    <row r="487" spans="3:3" s="265" customFormat="1" x14ac:dyDescent="0.25">
      <c r="C487" s="279"/>
    </row>
    <row r="488" spans="3:3" s="265" customFormat="1" x14ac:dyDescent="0.25">
      <c r="C488" s="279"/>
    </row>
    <row r="489" spans="3:3" s="265" customFormat="1" x14ac:dyDescent="0.25">
      <c r="C489" s="279"/>
    </row>
    <row r="490" spans="3:3" s="265" customFormat="1" x14ac:dyDescent="0.25">
      <c r="C490" s="279"/>
    </row>
    <row r="491" spans="3:3" s="265" customFormat="1" x14ac:dyDescent="0.25">
      <c r="C491" s="279"/>
    </row>
    <row r="492" spans="3:3" s="265" customFormat="1" x14ac:dyDescent="0.25">
      <c r="C492" s="279"/>
    </row>
    <row r="493" spans="3:3" s="265" customFormat="1" x14ac:dyDescent="0.25">
      <c r="C493" s="279"/>
    </row>
    <row r="494" spans="3:3" s="265" customFormat="1" x14ac:dyDescent="0.25">
      <c r="C494" s="279"/>
    </row>
    <row r="495" spans="3:3" s="265" customFormat="1" x14ac:dyDescent="0.25">
      <c r="C495" s="279"/>
    </row>
    <row r="496" spans="3:3" s="265" customFormat="1" x14ac:dyDescent="0.25">
      <c r="C496" s="279"/>
    </row>
    <row r="497" spans="3:3" s="265" customFormat="1" x14ac:dyDescent="0.25">
      <c r="C497" s="279"/>
    </row>
    <row r="498" spans="3:3" s="265" customFormat="1" x14ac:dyDescent="0.25">
      <c r="C498" s="279"/>
    </row>
    <row r="499" spans="3:3" s="265" customFormat="1" x14ac:dyDescent="0.25">
      <c r="C499" s="279"/>
    </row>
    <row r="500" spans="3:3" s="265" customFormat="1" x14ac:dyDescent="0.25">
      <c r="C500" s="279"/>
    </row>
    <row r="501" spans="3:3" s="265" customFormat="1" x14ac:dyDescent="0.25">
      <c r="C501" s="279"/>
    </row>
    <row r="502" spans="3:3" s="265" customFormat="1" x14ac:dyDescent="0.25">
      <c r="C502" s="279"/>
    </row>
    <row r="503" spans="3:3" s="265" customFormat="1" x14ac:dyDescent="0.25">
      <c r="C503" s="279"/>
    </row>
    <row r="504" spans="3:3" s="265" customFormat="1" x14ac:dyDescent="0.25">
      <c r="C504" s="279"/>
    </row>
    <row r="505" spans="3:3" s="265" customFormat="1" x14ac:dyDescent="0.25">
      <c r="C505" s="279"/>
    </row>
    <row r="506" spans="3:3" s="265" customFormat="1" x14ac:dyDescent="0.25">
      <c r="C506" s="279"/>
    </row>
    <row r="507" spans="3:3" s="265" customFormat="1" x14ac:dyDescent="0.25">
      <c r="C507" s="279"/>
    </row>
    <row r="508" spans="3:3" s="265" customFormat="1" x14ac:dyDescent="0.25">
      <c r="C508" s="279"/>
    </row>
    <row r="509" spans="3:3" s="265" customFormat="1" x14ac:dyDescent="0.25">
      <c r="C509" s="279"/>
    </row>
    <row r="510" spans="3:3" s="265" customFormat="1" x14ac:dyDescent="0.25">
      <c r="C510" s="279"/>
    </row>
    <row r="511" spans="3:3" s="265" customFormat="1" x14ac:dyDescent="0.25">
      <c r="C511" s="279"/>
    </row>
    <row r="512" spans="3:3" s="265" customFormat="1" x14ac:dyDescent="0.25">
      <c r="C512" s="279"/>
    </row>
    <row r="513" spans="3:3" s="265" customFormat="1" x14ac:dyDescent="0.25">
      <c r="C513" s="279"/>
    </row>
    <row r="514" spans="3:3" s="265" customFormat="1" x14ac:dyDescent="0.25">
      <c r="C514" s="279"/>
    </row>
    <row r="515" spans="3:3" s="265" customFormat="1" x14ac:dyDescent="0.25">
      <c r="C515" s="279"/>
    </row>
    <row r="516" spans="3:3" s="265" customFormat="1" x14ac:dyDescent="0.25">
      <c r="C516" s="279"/>
    </row>
    <row r="517" spans="3:3" s="265" customFormat="1" x14ac:dyDescent="0.25">
      <c r="C517" s="279"/>
    </row>
    <row r="518" spans="3:3" s="265" customFormat="1" x14ac:dyDescent="0.25">
      <c r="C518" s="279"/>
    </row>
    <row r="519" spans="3:3" s="265" customFormat="1" x14ac:dyDescent="0.25">
      <c r="C519" s="279"/>
    </row>
    <row r="520" spans="3:3" s="265" customFormat="1" x14ac:dyDescent="0.25">
      <c r="C520" s="279"/>
    </row>
    <row r="521" spans="3:3" s="265" customFormat="1" x14ac:dyDescent="0.25">
      <c r="C521" s="279"/>
    </row>
    <row r="522" spans="3:3" s="265" customFormat="1" x14ac:dyDescent="0.25">
      <c r="C522" s="279"/>
    </row>
    <row r="523" spans="3:3" s="265" customFormat="1" x14ac:dyDescent="0.25">
      <c r="C523" s="279"/>
    </row>
    <row r="524" spans="3:3" s="265" customFormat="1" x14ac:dyDescent="0.25">
      <c r="C524" s="279"/>
    </row>
    <row r="525" spans="3:3" s="265" customFormat="1" x14ac:dyDescent="0.25">
      <c r="C525" s="279"/>
    </row>
    <row r="526" spans="3:3" s="265" customFormat="1" x14ac:dyDescent="0.25">
      <c r="C526" s="279"/>
    </row>
    <row r="527" spans="3:3" s="265" customFormat="1" x14ac:dyDescent="0.25">
      <c r="C527" s="279"/>
    </row>
    <row r="528" spans="3:3" s="265" customFormat="1" x14ac:dyDescent="0.25">
      <c r="C528" s="279"/>
    </row>
    <row r="529" spans="3:3" s="265" customFormat="1" x14ac:dyDescent="0.25">
      <c r="C529" s="279"/>
    </row>
    <row r="530" spans="3:3" s="265" customFormat="1" x14ac:dyDescent="0.25">
      <c r="C530" s="279"/>
    </row>
    <row r="531" spans="3:3" s="265" customFormat="1" x14ac:dyDescent="0.25">
      <c r="C531" s="279"/>
    </row>
    <row r="532" spans="3:3" s="265" customFormat="1" x14ac:dyDescent="0.25">
      <c r="C532" s="279"/>
    </row>
    <row r="533" spans="3:3" s="265" customFormat="1" x14ac:dyDescent="0.25">
      <c r="C533" s="279"/>
    </row>
    <row r="534" spans="3:3" s="265" customFormat="1" x14ac:dyDescent="0.25">
      <c r="C534" s="279"/>
    </row>
    <row r="535" spans="3:3" s="265" customFormat="1" x14ac:dyDescent="0.25">
      <c r="C535" s="279"/>
    </row>
    <row r="536" spans="3:3" s="265" customFormat="1" x14ac:dyDescent="0.25">
      <c r="C536" s="279"/>
    </row>
    <row r="537" spans="3:3" s="265" customFormat="1" x14ac:dyDescent="0.25">
      <c r="C537" s="279"/>
    </row>
    <row r="538" spans="3:3" s="265" customFormat="1" x14ac:dyDescent="0.25">
      <c r="C538" s="279"/>
    </row>
    <row r="539" spans="3:3" s="265" customFormat="1" x14ac:dyDescent="0.25">
      <c r="C539" s="279"/>
    </row>
    <row r="540" spans="3:3" s="265" customFormat="1" x14ac:dyDescent="0.25">
      <c r="C540" s="279"/>
    </row>
    <row r="541" spans="3:3" s="265" customFormat="1" x14ac:dyDescent="0.25">
      <c r="C541" s="279"/>
    </row>
    <row r="542" spans="3:3" s="265" customFormat="1" x14ac:dyDescent="0.25">
      <c r="C542" s="279"/>
    </row>
    <row r="543" spans="3:3" s="265" customFormat="1" x14ac:dyDescent="0.25">
      <c r="C543" s="279"/>
    </row>
    <row r="544" spans="3:3" s="265" customFormat="1" x14ac:dyDescent="0.25">
      <c r="C544" s="279"/>
    </row>
    <row r="545" spans="3:3" s="265" customFormat="1" x14ac:dyDescent="0.25">
      <c r="C545" s="279"/>
    </row>
    <row r="546" spans="3:3" s="265" customFormat="1" x14ac:dyDescent="0.25">
      <c r="C546" s="279"/>
    </row>
    <row r="547" spans="3:3" s="265" customFormat="1" x14ac:dyDescent="0.25">
      <c r="C547" s="279"/>
    </row>
    <row r="548" spans="3:3" s="265" customFormat="1" x14ac:dyDescent="0.25">
      <c r="C548" s="279"/>
    </row>
    <row r="549" spans="3:3" s="265" customFormat="1" x14ac:dyDescent="0.25">
      <c r="C549" s="279"/>
    </row>
    <row r="550" spans="3:3" s="265" customFormat="1" x14ac:dyDescent="0.25">
      <c r="C550" s="279"/>
    </row>
    <row r="551" spans="3:3" s="265" customFormat="1" x14ac:dyDescent="0.25">
      <c r="C551" s="279"/>
    </row>
    <row r="552" spans="3:3" s="265" customFormat="1" x14ac:dyDescent="0.25">
      <c r="C552" s="279"/>
    </row>
    <row r="553" spans="3:3" s="265" customFormat="1" x14ac:dyDescent="0.25">
      <c r="C553" s="279"/>
    </row>
    <row r="554" spans="3:3" s="265" customFormat="1" x14ac:dyDescent="0.25">
      <c r="C554" s="279"/>
    </row>
    <row r="555" spans="3:3" s="265" customFormat="1" x14ac:dyDescent="0.25">
      <c r="C555" s="279"/>
    </row>
    <row r="556" spans="3:3" s="265" customFormat="1" x14ac:dyDescent="0.25">
      <c r="C556" s="279"/>
    </row>
    <row r="557" spans="3:3" s="265" customFormat="1" x14ac:dyDescent="0.25">
      <c r="C557" s="279"/>
    </row>
    <row r="558" spans="3:3" s="265" customFormat="1" x14ac:dyDescent="0.25">
      <c r="C558" s="279"/>
    </row>
    <row r="559" spans="3:3" s="265" customFormat="1" x14ac:dyDescent="0.25">
      <c r="C559" s="279"/>
    </row>
    <row r="560" spans="3:3" s="265" customFormat="1" x14ac:dyDescent="0.25">
      <c r="C560" s="279"/>
    </row>
    <row r="561" spans="3:3" s="265" customFormat="1" x14ac:dyDescent="0.25">
      <c r="C561" s="279"/>
    </row>
    <row r="562" spans="3:3" s="265" customFormat="1" x14ac:dyDescent="0.25">
      <c r="C562" s="279"/>
    </row>
    <row r="563" spans="3:3" s="265" customFormat="1" x14ac:dyDescent="0.25">
      <c r="C563" s="279"/>
    </row>
    <row r="564" spans="3:3" s="265" customFormat="1" x14ac:dyDescent="0.25">
      <c r="C564" s="279"/>
    </row>
    <row r="565" spans="3:3" s="265" customFormat="1" x14ac:dyDescent="0.25">
      <c r="C565" s="279"/>
    </row>
    <row r="566" spans="3:3" s="265" customFormat="1" x14ac:dyDescent="0.25">
      <c r="C566" s="279"/>
    </row>
    <row r="567" spans="3:3" s="265" customFormat="1" x14ac:dyDescent="0.25">
      <c r="C567" s="279"/>
    </row>
    <row r="568" spans="3:3" s="265" customFormat="1" x14ac:dyDescent="0.25">
      <c r="C568" s="279"/>
    </row>
    <row r="569" spans="3:3" s="265" customFormat="1" x14ac:dyDescent="0.25">
      <c r="C569" s="279"/>
    </row>
    <row r="570" spans="3:3" s="265" customFormat="1" x14ac:dyDescent="0.25">
      <c r="C570" s="279"/>
    </row>
    <row r="571" spans="3:3" s="265" customFormat="1" x14ac:dyDescent="0.25">
      <c r="C571" s="279"/>
    </row>
    <row r="572" spans="3:3" s="265" customFormat="1" x14ac:dyDescent="0.25">
      <c r="C572" s="279"/>
    </row>
    <row r="573" spans="3:3" s="265" customFormat="1" x14ac:dyDescent="0.25">
      <c r="C573" s="279"/>
    </row>
    <row r="574" spans="3:3" s="265" customFormat="1" x14ac:dyDescent="0.25">
      <c r="C574" s="279"/>
    </row>
    <row r="575" spans="3:3" s="265" customFormat="1" x14ac:dyDescent="0.25">
      <c r="C575" s="279"/>
    </row>
    <row r="576" spans="3:3" s="265" customFormat="1" x14ac:dyDescent="0.25">
      <c r="C576" s="279"/>
    </row>
    <row r="577" spans="3:3" s="265" customFormat="1" x14ac:dyDescent="0.25">
      <c r="C577" s="279"/>
    </row>
    <row r="578" spans="3:3" s="265" customFormat="1" x14ac:dyDescent="0.25">
      <c r="C578" s="279"/>
    </row>
    <row r="579" spans="3:3" s="265" customFormat="1" x14ac:dyDescent="0.25">
      <c r="C579" s="279"/>
    </row>
    <row r="580" spans="3:3" s="265" customFormat="1" x14ac:dyDescent="0.25">
      <c r="C580" s="279"/>
    </row>
    <row r="581" spans="3:3" s="265" customFormat="1" x14ac:dyDescent="0.25">
      <c r="C581" s="279"/>
    </row>
    <row r="582" spans="3:3" s="265" customFormat="1" x14ac:dyDescent="0.25">
      <c r="C582" s="279"/>
    </row>
    <row r="583" spans="3:3" s="265" customFormat="1" x14ac:dyDescent="0.25">
      <c r="C583" s="279"/>
    </row>
    <row r="584" spans="3:3" s="265" customFormat="1" x14ac:dyDescent="0.25">
      <c r="C584" s="279"/>
    </row>
    <row r="585" spans="3:3" s="265" customFormat="1" x14ac:dyDescent="0.25">
      <c r="C585" s="279"/>
    </row>
    <row r="586" spans="3:3" s="265" customFormat="1" x14ac:dyDescent="0.25">
      <c r="C586" s="279"/>
    </row>
    <row r="587" spans="3:3" s="265" customFormat="1" x14ac:dyDescent="0.25">
      <c r="C587" s="279"/>
    </row>
    <row r="588" spans="3:3" s="265" customFormat="1" x14ac:dyDescent="0.25">
      <c r="C588" s="279"/>
    </row>
    <row r="589" spans="3:3" s="265" customFormat="1" x14ac:dyDescent="0.25">
      <c r="C589" s="279"/>
    </row>
    <row r="590" spans="3:3" s="265" customFormat="1" x14ac:dyDescent="0.25">
      <c r="C590" s="279"/>
    </row>
    <row r="591" spans="3:3" s="265" customFormat="1" x14ac:dyDescent="0.25">
      <c r="C591" s="279"/>
    </row>
    <row r="592" spans="3:3" s="265" customFormat="1" x14ac:dyDescent="0.25">
      <c r="C592" s="279"/>
    </row>
    <row r="593" spans="3:3" s="265" customFormat="1" x14ac:dyDescent="0.25">
      <c r="C593" s="279"/>
    </row>
    <row r="594" spans="3:3" s="265" customFormat="1" x14ac:dyDescent="0.25">
      <c r="C594" s="279"/>
    </row>
    <row r="595" spans="3:3" s="265" customFormat="1" x14ac:dyDescent="0.25">
      <c r="C595" s="279"/>
    </row>
    <row r="596" spans="3:3" s="265" customFormat="1" x14ac:dyDescent="0.25">
      <c r="C596" s="279"/>
    </row>
    <row r="597" spans="3:3" s="265" customFormat="1" x14ac:dyDescent="0.25">
      <c r="C597" s="279"/>
    </row>
    <row r="598" spans="3:3" s="265" customFormat="1" x14ac:dyDescent="0.25">
      <c r="C598" s="279"/>
    </row>
    <row r="599" spans="3:3" s="265" customFormat="1" x14ac:dyDescent="0.25">
      <c r="C599" s="279"/>
    </row>
    <row r="600" spans="3:3" s="265" customFormat="1" x14ac:dyDescent="0.25">
      <c r="C600" s="279"/>
    </row>
    <row r="601" spans="3:3" s="265" customFormat="1" x14ac:dyDescent="0.25">
      <c r="C601" s="279"/>
    </row>
    <row r="602" spans="3:3" s="265" customFormat="1" x14ac:dyDescent="0.25">
      <c r="C602" s="279"/>
    </row>
    <row r="603" spans="3:3" s="265" customFormat="1" x14ac:dyDescent="0.25">
      <c r="C603" s="279"/>
    </row>
    <row r="604" spans="3:3" s="265" customFormat="1" x14ac:dyDescent="0.25">
      <c r="C604" s="279"/>
    </row>
    <row r="605" spans="3:3" s="265" customFormat="1" x14ac:dyDescent="0.25">
      <c r="C605" s="279"/>
    </row>
    <row r="606" spans="3:3" s="265" customFormat="1" x14ac:dyDescent="0.25">
      <c r="C606" s="279"/>
    </row>
    <row r="607" spans="3:3" s="265" customFormat="1" x14ac:dyDescent="0.25">
      <c r="C607" s="279"/>
    </row>
    <row r="608" spans="3:3" s="265" customFormat="1" x14ac:dyDescent="0.25">
      <c r="C608" s="279"/>
    </row>
    <row r="609" spans="3:3" s="265" customFormat="1" x14ac:dyDescent="0.25">
      <c r="C609" s="279"/>
    </row>
    <row r="610" spans="3:3" s="265" customFormat="1" x14ac:dyDescent="0.25">
      <c r="C610" s="279"/>
    </row>
    <row r="611" spans="3:3" s="265" customFormat="1" x14ac:dyDescent="0.25">
      <c r="C611" s="279"/>
    </row>
    <row r="612" spans="3:3" s="265" customFormat="1" x14ac:dyDescent="0.25">
      <c r="C612" s="279"/>
    </row>
    <row r="613" spans="3:3" s="265" customFormat="1" x14ac:dyDescent="0.25">
      <c r="C613" s="279"/>
    </row>
    <row r="614" spans="3:3" s="265" customFormat="1" x14ac:dyDescent="0.25">
      <c r="C614" s="279"/>
    </row>
    <row r="615" spans="3:3" s="265" customFormat="1" x14ac:dyDescent="0.25">
      <c r="C615" s="279"/>
    </row>
    <row r="616" spans="3:3" s="265" customFormat="1" x14ac:dyDescent="0.25">
      <c r="C616" s="279"/>
    </row>
    <row r="617" spans="3:3" s="265" customFormat="1" x14ac:dyDescent="0.25">
      <c r="C617" s="279"/>
    </row>
    <row r="618" spans="3:3" s="265" customFormat="1" x14ac:dyDescent="0.25">
      <c r="C618" s="279"/>
    </row>
    <row r="619" spans="3:3" s="265" customFormat="1" x14ac:dyDescent="0.25">
      <c r="C619" s="279"/>
    </row>
    <row r="620" spans="3:3" s="265" customFormat="1" x14ac:dyDescent="0.25">
      <c r="C620" s="279"/>
    </row>
    <row r="621" spans="3:3" s="265" customFormat="1" x14ac:dyDescent="0.25">
      <c r="C621" s="279"/>
    </row>
    <row r="622" spans="3:3" s="265" customFormat="1" x14ac:dyDescent="0.25">
      <c r="C622" s="279"/>
    </row>
    <row r="623" spans="3:3" s="265" customFormat="1" x14ac:dyDescent="0.25">
      <c r="C623" s="279"/>
    </row>
    <row r="624" spans="3:3" s="265" customFormat="1" x14ac:dyDescent="0.25">
      <c r="C624" s="279"/>
    </row>
    <row r="625" spans="3:3" s="265" customFormat="1" x14ac:dyDescent="0.25">
      <c r="C625" s="279"/>
    </row>
    <row r="626" spans="3:3" s="265" customFormat="1" x14ac:dyDescent="0.25">
      <c r="C626" s="279"/>
    </row>
    <row r="627" spans="3:3" s="265" customFormat="1" x14ac:dyDescent="0.25">
      <c r="C627" s="279"/>
    </row>
    <row r="628" spans="3:3" s="265" customFormat="1" x14ac:dyDescent="0.25">
      <c r="C628" s="279"/>
    </row>
    <row r="629" spans="3:3" s="265" customFormat="1" x14ac:dyDescent="0.25">
      <c r="C629" s="279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AH38"/>
  <sheetViews>
    <sheetView topLeftCell="A7" workbookViewId="0">
      <selection activeCell="E48" sqref="E48"/>
    </sheetView>
  </sheetViews>
  <sheetFormatPr defaultRowHeight="15" x14ac:dyDescent="0.25"/>
  <cols>
    <col min="1" max="1" width="8.42578125" style="262" customWidth="1"/>
    <col min="2" max="2" width="2.5703125" style="262" customWidth="1"/>
    <col min="3" max="3" width="5.85546875" style="262" customWidth="1"/>
    <col min="4" max="4" width="70.85546875" style="262" customWidth="1"/>
    <col min="5" max="5" width="25.140625" style="394" customWidth="1"/>
    <col min="6" max="6" width="5.28515625" style="262" customWidth="1"/>
    <col min="7" max="7" width="5.85546875" style="262" customWidth="1"/>
    <col min="8" max="8" width="6.42578125" style="262" customWidth="1"/>
    <col min="9" max="9" width="6.140625" style="262" customWidth="1"/>
    <col min="10" max="10" width="5.7109375" style="262" customWidth="1"/>
    <col min="11" max="11" width="6.5703125" style="262" customWidth="1"/>
    <col min="12" max="12" width="6.85546875" style="262" customWidth="1"/>
    <col min="13" max="13" width="6.42578125" style="262" customWidth="1"/>
    <col min="14" max="14" width="6.7109375" style="262" customWidth="1"/>
    <col min="15" max="15" width="6.5703125" style="262" customWidth="1"/>
    <col min="16" max="34" width="9.140625" style="262"/>
  </cols>
  <sheetData>
    <row r="1" spans="1:34" s="2" customFormat="1" x14ac:dyDescent="0.25">
      <c r="A1" s="262" t="s">
        <v>395</v>
      </c>
      <c r="B1" s="262"/>
      <c r="C1" s="262"/>
      <c r="D1" s="262"/>
      <c r="E1" s="394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262"/>
      <c r="S1" s="262"/>
      <c r="T1" s="262"/>
      <c r="U1" s="262"/>
      <c r="V1" s="262"/>
      <c r="W1" s="262"/>
      <c r="X1" s="262"/>
      <c r="Y1" s="262"/>
      <c r="Z1" s="262"/>
      <c r="AA1" s="262"/>
      <c r="AB1" s="262"/>
      <c r="AC1" s="262"/>
      <c r="AD1" s="262"/>
      <c r="AE1" s="262"/>
      <c r="AF1" s="262"/>
      <c r="AG1" s="262"/>
      <c r="AH1" s="262"/>
    </row>
    <row r="2" spans="1:34" s="2" customFormat="1" x14ac:dyDescent="0.25">
      <c r="A2" s="262"/>
      <c r="B2" s="262"/>
      <c r="C2" s="262"/>
      <c r="D2" s="262"/>
      <c r="E2" s="394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262"/>
      <c r="S2" s="262"/>
      <c r="T2" s="262"/>
      <c r="U2" s="262"/>
      <c r="V2" s="262"/>
      <c r="W2" s="262"/>
      <c r="X2" s="262"/>
      <c r="Y2" s="262"/>
      <c r="Z2" s="262"/>
      <c r="AA2" s="262"/>
      <c r="AB2" s="262"/>
      <c r="AC2" s="262"/>
      <c r="AD2" s="262"/>
      <c r="AE2" s="262"/>
      <c r="AF2" s="262"/>
      <c r="AG2" s="262"/>
      <c r="AH2" s="262"/>
    </row>
    <row r="3" spans="1:34" s="262" customFormat="1" x14ac:dyDescent="0.25">
      <c r="A3" s="262" t="s">
        <v>327</v>
      </c>
      <c r="E3" s="394"/>
    </row>
    <row r="4" spans="1:34" s="262" customFormat="1" x14ac:dyDescent="0.25">
      <c r="A4" s="262" t="s">
        <v>234</v>
      </c>
      <c r="E4" s="394"/>
    </row>
    <row r="5" spans="1:34" s="262" customFormat="1" x14ac:dyDescent="0.25">
      <c r="A5" s="262" t="s">
        <v>374</v>
      </c>
      <c r="E5" s="394"/>
    </row>
    <row r="6" spans="1:34" s="262" customFormat="1" x14ac:dyDescent="0.25">
      <c r="A6" s="262" t="s">
        <v>375</v>
      </c>
      <c r="E6" s="394"/>
    </row>
    <row r="7" spans="1:34" s="262" customFormat="1" x14ac:dyDescent="0.25">
      <c r="A7" s="262" t="s">
        <v>340</v>
      </c>
      <c r="E7" s="394"/>
    </row>
    <row r="8" spans="1:34" s="262" customFormat="1" x14ac:dyDescent="0.25">
      <c r="A8" s="262" t="s">
        <v>339</v>
      </c>
      <c r="E8" s="394"/>
    </row>
    <row r="9" spans="1:34" s="262" customFormat="1" x14ac:dyDescent="0.25">
      <c r="A9" s="395" t="s">
        <v>415</v>
      </c>
      <c r="E9" s="394"/>
    </row>
    <row r="10" spans="1:34" s="262" customFormat="1" x14ac:dyDescent="0.25">
      <c r="A10" s="395"/>
      <c r="B10" s="396"/>
      <c r="C10" s="396"/>
      <c r="D10" s="396"/>
      <c r="E10" s="397"/>
      <c r="F10" s="396"/>
      <c r="G10" s="396"/>
      <c r="H10" s="396"/>
      <c r="I10" s="396"/>
      <c r="J10" s="396"/>
      <c r="K10" s="396"/>
      <c r="L10" s="396"/>
      <c r="M10" s="396"/>
      <c r="N10" s="396"/>
      <c r="O10" s="395"/>
    </row>
    <row r="11" spans="1:34" x14ac:dyDescent="0.25">
      <c r="A11" s="348" t="s">
        <v>61</v>
      </c>
      <c r="B11" s="204" t="s">
        <v>118</v>
      </c>
      <c r="C11" s="205"/>
      <c r="D11" s="205"/>
      <c r="E11" s="206" t="s">
        <v>140</v>
      </c>
      <c r="F11" s="207">
        <v>2010</v>
      </c>
      <c r="G11" s="207">
        <v>2011</v>
      </c>
      <c r="H11" s="207">
        <v>2012</v>
      </c>
      <c r="I11" s="207">
        <v>2013</v>
      </c>
      <c r="J11" s="208">
        <v>2014</v>
      </c>
      <c r="K11" s="207" t="s">
        <v>119</v>
      </c>
      <c r="L11" s="207" t="s">
        <v>120</v>
      </c>
      <c r="M11" s="207" t="s">
        <v>121</v>
      </c>
      <c r="N11" s="209" t="s">
        <v>122</v>
      </c>
    </row>
    <row r="12" spans="1:34" s="4" customFormat="1" x14ac:dyDescent="0.25">
      <c r="A12" s="398"/>
      <c r="B12" s="150"/>
      <c r="C12" s="151">
        <v>1</v>
      </c>
      <c r="D12" s="210" t="s">
        <v>123</v>
      </c>
      <c r="E12" s="151" t="s">
        <v>147</v>
      </c>
      <c r="F12" s="212">
        <v>102.47299999999998</v>
      </c>
      <c r="G12" s="212">
        <v>107.02900000000001</v>
      </c>
      <c r="H12" s="212">
        <v>112.17200000000001</v>
      </c>
      <c r="I12" s="212">
        <v>116.71899999999999</v>
      </c>
      <c r="J12" s="212">
        <v>119.64</v>
      </c>
      <c r="K12" s="212">
        <v>122.00236874775121</v>
      </c>
      <c r="L12" s="212">
        <v>124.78116522206153</v>
      </c>
      <c r="M12" s="212">
        <v>127.741763677866</v>
      </c>
      <c r="N12" s="213">
        <v>131.19911452532787</v>
      </c>
      <c r="O12" s="261"/>
      <c r="P12" s="261"/>
      <c r="Q12" s="261"/>
      <c r="R12" s="261"/>
      <c r="S12" s="261"/>
      <c r="T12" s="261"/>
      <c r="U12" s="261"/>
      <c r="V12" s="261"/>
      <c r="W12" s="261"/>
      <c r="X12" s="261"/>
      <c r="Y12" s="261"/>
      <c r="Z12" s="261"/>
      <c r="AA12" s="261"/>
      <c r="AB12" s="261"/>
      <c r="AC12" s="261"/>
      <c r="AD12" s="261"/>
      <c r="AE12" s="261"/>
      <c r="AF12" s="261"/>
      <c r="AG12" s="261"/>
      <c r="AH12" s="261"/>
    </row>
    <row r="13" spans="1:34" x14ac:dyDescent="0.25">
      <c r="A13" s="289"/>
      <c r="B13" s="162" t="s">
        <v>124</v>
      </c>
      <c r="C13" s="163">
        <v>2</v>
      </c>
      <c r="D13" s="161" t="s">
        <v>125</v>
      </c>
      <c r="E13" s="163" t="s">
        <v>148</v>
      </c>
      <c r="F13" s="211"/>
      <c r="G13" s="211"/>
      <c r="H13" s="211"/>
      <c r="I13" s="211">
        <v>2.5649999999999999</v>
      </c>
      <c r="J13" s="212">
        <v>2.5870000000000002</v>
      </c>
      <c r="K13" s="211">
        <v>2.5377125</v>
      </c>
      <c r="L13" s="211">
        <v>2.4435500000000001</v>
      </c>
      <c r="M13" s="211">
        <v>2.3807749999999994</v>
      </c>
      <c r="N13" s="214">
        <v>2.4091924999999996</v>
      </c>
    </row>
    <row r="14" spans="1:34" x14ac:dyDescent="0.25">
      <c r="A14" s="289"/>
      <c r="B14" s="162" t="s">
        <v>124</v>
      </c>
      <c r="C14" s="163">
        <v>3</v>
      </c>
      <c r="D14" s="161" t="s">
        <v>126</v>
      </c>
      <c r="E14" s="163" t="s">
        <v>149</v>
      </c>
      <c r="F14" s="211"/>
      <c r="G14" s="211"/>
      <c r="H14" s="211"/>
      <c r="I14" s="211">
        <v>1.209357</v>
      </c>
      <c r="J14" s="212">
        <v>0.88300000000000001</v>
      </c>
      <c r="K14" s="211">
        <v>1.3051937260135664</v>
      </c>
      <c r="L14" s="211">
        <v>1.1716801892586655</v>
      </c>
      <c r="M14" s="211">
        <v>1.0961023055827135</v>
      </c>
      <c r="N14" s="214">
        <v>1.196311159356839</v>
      </c>
    </row>
    <row r="15" spans="1:34" x14ac:dyDescent="0.25">
      <c r="A15" s="289"/>
      <c r="B15" s="162" t="s">
        <v>124</v>
      </c>
      <c r="C15" s="163">
        <v>4</v>
      </c>
      <c r="D15" s="161" t="s">
        <v>127</v>
      </c>
      <c r="E15" s="163" t="s">
        <v>150</v>
      </c>
      <c r="F15" s="211"/>
      <c r="G15" s="211"/>
      <c r="H15" s="211"/>
      <c r="I15" s="211">
        <v>0.5835989020113177</v>
      </c>
      <c r="J15" s="212">
        <v>0.72302901271820841</v>
      </c>
      <c r="K15" s="211">
        <v>0.821263088712058</v>
      </c>
      <c r="L15" s="211">
        <v>0.75479368249932677</v>
      </c>
      <c r="M15" s="211">
        <v>0.6112575525517232</v>
      </c>
      <c r="N15" s="214">
        <v>0.31941136347367405</v>
      </c>
    </row>
    <row r="16" spans="1:34" x14ac:dyDescent="0.25">
      <c r="A16" s="289"/>
      <c r="B16" s="162" t="s">
        <v>124</v>
      </c>
      <c r="C16" s="163" t="s">
        <v>128</v>
      </c>
      <c r="D16" s="161" t="s">
        <v>129</v>
      </c>
      <c r="E16" s="163" t="s">
        <v>151</v>
      </c>
      <c r="F16" s="211">
        <v>6.8639999999999999</v>
      </c>
      <c r="G16" s="211">
        <v>7.4779999999999989</v>
      </c>
      <c r="H16" s="211">
        <v>7.952</v>
      </c>
      <c r="I16" s="211">
        <v>8.4060000000000006</v>
      </c>
      <c r="J16" s="212">
        <v>8.3810000000000002</v>
      </c>
      <c r="K16" s="211">
        <v>8.8052138000000006</v>
      </c>
      <c r="L16" s="211">
        <v>9.0316520069999999</v>
      </c>
      <c r="M16" s="211">
        <v>9.2183116044103706</v>
      </c>
      <c r="N16" s="214">
        <v>9.4162253473160842</v>
      </c>
    </row>
    <row r="17" spans="1:34" x14ac:dyDescent="0.25">
      <c r="A17" s="322"/>
      <c r="B17" s="164" t="s">
        <v>130</v>
      </c>
      <c r="C17" s="152" t="s">
        <v>131</v>
      </c>
      <c r="D17" s="165" t="s">
        <v>132</v>
      </c>
      <c r="E17" s="152"/>
      <c r="F17" s="166"/>
      <c r="G17" s="166"/>
      <c r="H17" s="166"/>
      <c r="I17" s="166">
        <f>SUM(F16:I16)/4</f>
        <v>7.6749999999999989</v>
      </c>
      <c r="J17" s="179">
        <f t="shared" ref="J17:N17" si="0">SUM(G16:J16)/4</f>
        <v>8.0542499999999997</v>
      </c>
      <c r="K17" s="166">
        <f t="shared" si="0"/>
        <v>8.3860534500000004</v>
      </c>
      <c r="L17" s="166">
        <f t="shared" si="0"/>
        <v>8.6559664517500003</v>
      </c>
      <c r="M17" s="166">
        <f t="shared" si="0"/>
        <v>8.8590443528525924</v>
      </c>
      <c r="N17" s="215">
        <f t="shared" si="0"/>
        <v>9.1178506896816138</v>
      </c>
    </row>
    <row r="18" spans="1:34" s="4" customFormat="1" x14ac:dyDescent="0.25">
      <c r="A18" s="398"/>
      <c r="B18" s="143" t="s">
        <v>133</v>
      </c>
      <c r="C18" s="144" t="s">
        <v>134</v>
      </c>
      <c r="D18" s="182" t="s">
        <v>135</v>
      </c>
      <c r="E18" s="144"/>
      <c r="F18" s="216"/>
      <c r="G18" s="216"/>
      <c r="H18" s="216"/>
      <c r="I18" s="216">
        <f>I12-I13-I14-I15-I16+I17</f>
        <v>111.63004409798867</v>
      </c>
      <c r="J18" s="216">
        <f t="shared" ref="J18:N18" si="1">J12-J13-J14-J15-J16+J17</f>
        <v>115.12022098728178</v>
      </c>
      <c r="K18" s="216">
        <f t="shared" si="1"/>
        <v>116.91903908302558</v>
      </c>
      <c r="L18" s="216">
        <f t="shared" si="1"/>
        <v>120.03545579505354</v>
      </c>
      <c r="M18" s="216">
        <f t="shared" si="1"/>
        <v>123.29436156817378</v>
      </c>
      <c r="N18" s="217">
        <f t="shared" si="1"/>
        <v>126.9758248448629</v>
      </c>
      <c r="O18" s="261"/>
      <c r="P18" s="261"/>
      <c r="Q18" s="261"/>
      <c r="R18" s="261"/>
      <c r="S18" s="261"/>
      <c r="T18" s="261"/>
      <c r="U18" s="261"/>
      <c r="V18" s="261"/>
      <c r="W18" s="261"/>
      <c r="X18" s="261"/>
      <c r="Y18" s="261"/>
      <c r="Z18" s="261"/>
      <c r="AA18" s="261"/>
      <c r="AB18" s="261"/>
      <c r="AC18" s="261"/>
      <c r="AD18" s="261"/>
      <c r="AE18" s="261"/>
      <c r="AF18" s="261"/>
      <c r="AG18" s="261"/>
      <c r="AH18" s="261"/>
    </row>
    <row r="19" spans="1:34" x14ac:dyDescent="0.25">
      <c r="A19" s="289"/>
      <c r="B19" s="162" t="s">
        <v>124</v>
      </c>
      <c r="C19" s="163">
        <v>6</v>
      </c>
      <c r="D19" s="161" t="s">
        <v>321</v>
      </c>
      <c r="E19" s="163" t="s">
        <v>152</v>
      </c>
      <c r="F19" s="211"/>
      <c r="G19" s="211"/>
      <c r="H19" s="211"/>
      <c r="I19" s="211">
        <v>1.4555308824827462</v>
      </c>
      <c r="J19" s="212">
        <v>0.70899999999999996</v>
      </c>
      <c r="K19" s="211">
        <v>0.81700865419175572</v>
      </c>
      <c r="L19" s="211">
        <v>0.39708936488887941</v>
      </c>
      <c r="M19" s="211">
        <v>0.35418755150563652</v>
      </c>
      <c r="N19" s="214">
        <v>0.14327781425214256</v>
      </c>
    </row>
    <row r="20" spans="1:34" x14ac:dyDescent="0.25">
      <c r="A20" s="289"/>
      <c r="B20" s="162" t="s">
        <v>124</v>
      </c>
      <c r="C20" s="163">
        <v>7</v>
      </c>
      <c r="D20" s="161" t="s">
        <v>137</v>
      </c>
      <c r="E20" s="163" t="s">
        <v>153</v>
      </c>
      <c r="F20" s="218"/>
      <c r="G20" s="192"/>
      <c r="H20" s="192"/>
      <c r="I20" s="218">
        <v>0.44</v>
      </c>
      <c r="J20" s="219">
        <v>0.10600000000000001</v>
      </c>
      <c r="K20" s="218">
        <v>4.8050000000000002E-2</v>
      </c>
      <c r="L20" s="218">
        <v>4.7454999999999997E-2</v>
      </c>
      <c r="M20" s="218">
        <v>4.7804929595647944E-2</v>
      </c>
      <c r="N20" s="220">
        <v>0.10466726000891502</v>
      </c>
    </row>
    <row r="21" spans="1:34" s="4" customFormat="1" x14ac:dyDescent="0.25">
      <c r="A21" s="399"/>
      <c r="B21" s="145" t="s">
        <v>133</v>
      </c>
      <c r="C21" s="146" t="s">
        <v>138</v>
      </c>
      <c r="D21" s="147" t="s">
        <v>139</v>
      </c>
      <c r="E21" s="146"/>
      <c r="F21" s="159"/>
      <c r="G21" s="159"/>
      <c r="H21" s="159"/>
      <c r="I21" s="159">
        <f>I18-I19-I20</f>
        <v>109.73451321550593</v>
      </c>
      <c r="J21" s="159">
        <f t="shared" ref="J21:N21" si="2">J18-J19-J20</f>
        <v>114.30522098728179</v>
      </c>
      <c r="K21" s="159">
        <f t="shared" si="2"/>
        <v>116.05398042883382</v>
      </c>
      <c r="L21" s="159">
        <f t="shared" si="2"/>
        <v>119.59091143016465</v>
      </c>
      <c r="M21" s="159">
        <f t="shared" si="2"/>
        <v>122.89236908707251</v>
      </c>
      <c r="N21" s="221">
        <f t="shared" si="2"/>
        <v>126.72787977060185</v>
      </c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61"/>
      <c r="Z21" s="261"/>
      <c r="AA21" s="261"/>
      <c r="AB21" s="261"/>
      <c r="AC21" s="261"/>
      <c r="AD21" s="261"/>
      <c r="AE21" s="261"/>
      <c r="AF21" s="261"/>
      <c r="AG21" s="261"/>
      <c r="AH21" s="261"/>
    </row>
    <row r="22" spans="1:34" x14ac:dyDescent="0.25">
      <c r="A22" s="289" t="s">
        <v>62</v>
      </c>
      <c r="B22" s="181" t="s">
        <v>143</v>
      </c>
      <c r="C22" s="182"/>
      <c r="D22" s="182"/>
      <c r="E22" s="197"/>
      <c r="F22" s="198"/>
      <c r="G22" s="198"/>
      <c r="H22" s="198"/>
      <c r="I22" s="198"/>
      <c r="J22" s="222"/>
      <c r="K22" s="198"/>
      <c r="L22" s="198"/>
      <c r="M22" s="198"/>
      <c r="N22" s="223"/>
    </row>
    <row r="23" spans="1:34" x14ac:dyDescent="0.25">
      <c r="A23" s="289"/>
      <c r="B23" s="168"/>
      <c r="C23" s="167"/>
      <c r="D23" s="167" t="s">
        <v>141</v>
      </c>
      <c r="E23" s="197"/>
      <c r="F23" s="198"/>
      <c r="G23" s="198"/>
      <c r="H23" s="198"/>
      <c r="I23" s="198"/>
      <c r="J23" s="199">
        <f>(J21-I18)/I18</f>
        <v>2.3964667495292274E-2</v>
      </c>
      <c r="K23" s="200">
        <f t="shared" ref="K23:N23" si="3">(K21-J18)/J18</f>
        <v>8.1111679038142308E-3</v>
      </c>
      <c r="L23" s="200">
        <f t="shared" si="3"/>
        <v>2.285232899700573E-2</v>
      </c>
      <c r="M23" s="200">
        <f t="shared" si="3"/>
        <v>2.3800578529870518E-2</v>
      </c>
      <c r="N23" s="224">
        <f t="shared" si="3"/>
        <v>2.7848136433469818E-2</v>
      </c>
      <c r="P23" s="157"/>
      <c r="Q23" s="265" t="s">
        <v>376</v>
      </c>
    </row>
    <row r="24" spans="1:34" x14ac:dyDescent="0.25">
      <c r="A24" s="289"/>
      <c r="B24" s="155"/>
      <c r="C24" s="156"/>
      <c r="D24" s="156" t="s">
        <v>160</v>
      </c>
      <c r="E24" s="225"/>
      <c r="F24" s="226"/>
      <c r="G24" s="226"/>
      <c r="H24" s="226"/>
      <c r="I24" s="226"/>
      <c r="J24" s="188">
        <v>2.0499999999999997E-2</v>
      </c>
      <c r="K24" s="188">
        <v>1.3999999999999999E-2</v>
      </c>
      <c r="L24" s="188">
        <v>1.3999999999999999E-2</v>
      </c>
      <c r="M24" s="188">
        <v>1.3999999999999999E-2</v>
      </c>
      <c r="N24" s="227">
        <v>1.3999999999999999E-2</v>
      </c>
      <c r="P24" s="158"/>
      <c r="Q24" s="265" t="s">
        <v>51</v>
      </c>
    </row>
    <row r="25" spans="1:34" x14ac:dyDescent="0.25">
      <c r="A25" s="325"/>
      <c r="B25" s="169"/>
      <c r="C25" s="170"/>
      <c r="D25" s="170" t="s">
        <v>142</v>
      </c>
      <c r="E25" s="148"/>
      <c r="F25" s="171"/>
      <c r="G25" s="171"/>
      <c r="H25" s="171"/>
      <c r="I25" s="171"/>
      <c r="J25" s="180">
        <f>(1+J23)/(1+J24)-1</f>
        <v>3.3950685892134569E-3</v>
      </c>
      <c r="K25" s="172">
        <f>(1+K23)/(1+K24)-1</f>
        <v>-5.807526722076739E-3</v>
      </c>
      <c r="L25" s="172">
        <f>(1+L23)/(1+L24)-1</f>
        <v>8.7301074921160016E-3</v>
      </c>
      <c r="M25" s="172">
        <f>(1+M23)/(1+M24)-1</f>
        <v>9.6652648223574111E-3</v>
      </c>
      <c r="N25" s="228">
        <f t="shared" ref="N25" si="4">(1+N23)/(1+N24)-1</f>
        <v>1.3656939283500646E-2</v>
      </c>
      <c r="P25" s="189"/>
      <c r="Q25" s="265" t="s">
        <v>154</v>
      </c>
    </row>
    <row r="26" spans="1:34" x14ac:dyDescent="0.25">
      <c r="A26" s="332" t="s">
        <v>63</v>
      </c>
      <c r="B26" s="173" t="s">
        <v>144</v>
      </c>
      <c r="C26" s="174"/>
      <c r="D26" s="174"/>
      <c r="E26" s="175"/>
      <c r="F26" s="176"/>
      <c r="G26" s="176"/>
      <c r="H26" s="176"/>
      <c r="I26" s="176"/>
      <c r="J26" s="177">
        <v>8.0000000000000002E-3</v>
      </c>
      <c r="K26" s="178">
        <v>6.0000000000000001E-3</v>
      </c>
      <c r="L26" s="178">
        <v>-1E-3</v>
      </c>
      <c r="M26" s="178">
        <v>-6.0000000000000001E-3</v>
      </c>
      <c r="N26" s="229"/>
    </row>
    <row r="27" spans="1:34" x14ac:dyDescent="0.25">
      <c r="A27" s="325"/>
      <c r="B27" s="169"/>
      <c r="C27" s="170"/>
      <c r="D27" s="148" t="s">
        <v>145</v>
      </c>
      <c r="E27" s="148"/>
      <c r="F27" s="171"/>
      <c r="G27" s="171"/>
      <c r="H27" s="171"/>
      <c r="I27" s="171"/>
      <c r="J27" s="180">
        <f>J26-J25</f>
        <v>4.6049314107865433E-3</v>
      </c>
      <c r="K27" s="172">
        <f t="shared" ref="K27:M27" si="5">K26-K25</f>
        <v>1.1807526722076739E-2</v>
      </c>
      <c r="L27" s="172">
        <f t="shared" si="5"/>
        <v>-9.7301074921160025E-3</v>
      </c>
      <c r="M27" s="172">
        <f t="shared" si="5"/>
        <v>-1.566526482235741E-2</v>
      </c>
      <c r="N27" s="230"/>
    </row>
    <row r="28" spans="1:34" x14ac:dyDescent="0.25">
      <c r="A28" s="289" t="s">
        <v>64</v>
      </c>
      <c r="B28" s="183" t="s">
        <v>146</v>
      </c>
      <c r="C28" s="182"/>
      <c r="D28" s="182"/>
      <c r="E28" s="197"/>
      <c r="F28" s="198"/>
      <c r="G28" s="198"/>
      <c r="H28" s="198"/>
      <c r="I28" s="198"/>
      <c r="J28" s="222"/>
      <c r="K28" s="198"/>
      <c r="L28" s="198"/>
      <c r="M28" s="198"/>
      <c r="N28" s="223"/>
    </row>
    <row r="29" spans="1:34" x14ac:dyDescent="0.25">
      <c r="A29" s="289"/>
      <c r="B29" s="160"/>
      <c r="C29" s="161"/>
      <c r="D29" s="163" t="s">
        <v>156</v>
      </c>
      <c r="E29" s="163" t="s">
        <v>157</v>
      </c>
      <c r="F29" s="231">
        <v>187.1</v>
      </c>
      <c r="G29" s="231">
        <v>196.869</v>
      </c>
      <c r="H29" s="231">
        <v>199.79300000000001</v>
      </c>
      <c r="I29" s="231">
        <v>201.995</v>
      </c>
      <c r="J29" s="232">
        <v>204.01499999999999</v>
      </c>
      <c r="K29" s="231">
        <v>206.57804345435051</v>
      </c>
      <c r="L29" s="231">
        <v>212.50518090542423</v>
      </c>
      <c r="M29" s="231">
        <v>219.12268931204812</v>
      </c>
      <c r="N29" s="233">
        <v>226.17680629187637</v>
      </c>
    </row>
    <row r="30" spans="1:34" s="2" customFormat="1" x14ac:dyDescent="0.25">
      <c r="A30" s="289"/>
      <c r="B30" s="168"/>
      <c r="C30" s="167"/>
      <c r="D30" s="167" t="s">
        <v>155</v>
      </c>
      <c r="E30" s="197"/>
      <c r="F30" s="198"/>
      <c r="G30" s="198"/>
      <c r="H30" s="198"/>
      <c r="I30" s="198"/>
      <c r="J30" s="199">
        <f>J27*I18/J29</f>
        <v>2.5196612820347283E-3</v>
      </c>
      <c r="K30" s="200">
        <f>K27*J18/K29</f>
        <v>6.5800075498298688E-3</v>
      </c>
      <c r="L30" s="200">
        <f>L27*K18/L29</f>
        <v>-5.3534450939295318E-3</v>
      </c>
      <c r="M30" s="200">
        <f>M27*L18/M29</f>
        <v>-8.5814354004393814E-3</v>
      </c>
      <c r="N30" s="223">
        <f>N27*N29</f>
        <v>0</v>
      </c>
      <c r="O30" s="262"/>
      <c r="P30" s="262"/>
      <c r="Q30" s="262"/>
      <c r="R30" s="262"/>
      <c r="S30" s="262"/>
      <c r="T30" s="262"/>
      <c r="U30" s="262"/>
      <c r="V30" s="262"/>
      <c r="W30" s="262"/>
      <c r="X30" s="262"/>
      <c r="Y30" s="262"/>
      <c r="Z30" s="262"/>
      <c r="AA30" s="262"/>
      <c r="AB30" s="262"/>
      <c r="AC30" s="262"/>
      <c r="AD30" s="262"/>
      <c r="AE30" s="262"/>
      <c r="AF30" s="262"/>
      <c r="AG30" s="262"/>
      <c r="AH30" s="262"/>
    </row>
    <row r="31" spans="1:34" x14ac:dyDescent="0.25">
      <c r="A31" s="325"/>
      <c r="B31" s="169"/>
      <c r="C31" s="170"/>
      <c r="D31" s="201" t="s">
        <v>237</v>
      </c>
      <c r="E31" s="202"/>
      <c r="F31" s="201"/>
      <c r="G31" s="201"/>
      <c r="H31" s="201"/>
      <c r="I31" s="201"/>
      <c r="J31" s="201" t="s">
        <v>235</v>
      </c>
      <c r="K31" s="201" t="s">
        <v>235</v>
      </c>
      <c r="L31" s="201" t="s">
        <v>236</v>
      </c>
      <c r="M31" s="201" t="s">
        <v>236</v>
      </c>
      <c r="N31" s="203"/>
    </row>
    <row r="32" spans="1:34" s="262" customFormat="1" x14ac:dyDescent="0.25">
      <c r="E32" s="394"/>
    </row>
    <row r="33" spans="5:12" s="262" customFormat="1" x14ac:dyDescent="0.25">
      <c r="E33" s="262" t="s">
        <v>233</v>
      </c>
    </row>
    <row r="34" spans="5:12" s="262" customFormat="1" x14ac:dyDescent="0.25">
      <c r="E34" s="394" t="s">
        <v>231</v>
      </c>
    </row>
    <row r="35" spans="5:12" x14ac:dyDescent="0.25">
      <c r="E35" s="154"/>
      <c r="F35" s="154">
        <v>2012</v>
      </c>
      <c r="G35" s="154">
        <v>2013</v>
      </c>
      <c r="H35" s="154">
        <v>2014</v>
      </c>
      <c r="I35" s="154">
        <v>2015</v>
      </c>
      <c r="J35" s="194">
        <v>2016</v>
      </c>
      <c r="K35" s="194">
        <v>2017</v>
      </c>
      <c r="L35" s="194">
        <v>2018</v>
      </c>
    </row>
    <row r="36" spans="5:12" x14ac:dyDescent="0.25">
      <c r="E36" s="154" t="s">
        <v>158</v>
      </c>
      <c r="F36" s="154">
        <v>2.4</v>
      </c>
      <c r="G36" s="154">
        <v>2.1</v>
      </c>
      <c r="H36" s="154">
        <v>1.9</v>
      </c>
      <c r="I36" s="154">
        <v>1.4</v>
      </c>
      <c r="J36" s="194">
        <v>1.4</v>
      </c>
      <c r="K36" s="194"/>
      <c r="L36" s="194"/>
    </row>
    <row r="37" spans="5:12" ht="15.75" thickBot="1" x14ac:dyDescent="0.3">
      <c r="E37" s="184" t="s">
        <v>159</v>
      </c>
      <c r="F37" s="185">
        <v>2.8</v>
      </c>
      <c r="G37" s="185">
        <v>1.9</v>
      </c>
      <c r="H37" s="185">
        <v>2.2000000000000002</v>
      </c>
      <c r="I37" s="185">
        <v>1.4</v>
      </c>
      <c r="J37" s="195"/>
      <c r="K37" s="195"/>
      <c r="L37" s="195"/>
    </row>
    <row r="38" spans="5:12" x14ac:dyDescent="0.25">
      <c r="E38" s="186" t="s">
        <v>232</v>
      </c>
      <c r="F38" s="187">
        <f>AVERAGE(F36:F37)</f>
        <v>2.5999999999999996</v>
      </c>
      <c r="G38" s="187">
        <f>AVERAGE(G36:G37)</f>
        <v>2</v>
      </c>
      <c r="H38" s="187">
        <f>AVERAGE(H36:H37)</f>
        <v>2.0499999999999998</v>
      </c>
      <c r="I38" s="187">
        <f>AVERAGE(I36:I37)</f>
        <v>1.4</v>
      </c>
      <c r="J38" s="196">
        <v>1.4</v>
      </c>
      <c r="K38" s="196">
        <v>1.4</v>
      </c>
      <c r="L38" s="196">
        <v>1.4</v>
      </c>
    </row>
  </sheetData>
  <pageMargins left="0.7" right="0.7" top="0.75" bottom="0.75" header="0.3" footer="0.3"/>
  <pageSetup paperSize="9" orientation="portrait" r:id="rId1"/>
  <ignoredErrors>
    <ignoredError sqref="I17:N17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I35"/>
  <sheetViews>
    <sheetView topLeftCell="A4" workbookViewId="0">
      <selection activeCell="D34" sqref="D34"/>
    </sheetView>
  </sheetViews>
  <sheetFormatPr defaultRowHeight="15" x14ac:dyDescent="0.25"/>
  <cols>
    <col min="1" max="1" width="9.140625" style="262"/>
    <col min="2" max="2" width="54.42578125" style="262" customWidth="1"/>
    <col min="3" max="3" width="11.140625" style="262" customWidth="1"/>
    <col min="4" max="5" width="11.85546875" style="262" customWidth="1"/>
    <col min="6" max="6" width="12.42578125" style="262" customWidth="1"/>
    <col min="7" max="7" width="12.140625" style="262" customWidth="1"/>
    <col min="8" max="8" width="11.140625" style="262" customWidth="1"/>
    <col min="9" max="9" width="11.7109375" style="262" customWidth="1"/>
    <col min="10" max="16384" width="9.140625" style="262"/>
  </cols>
  <sheetData>
    <row r="1" spans="1:5" x14ac:dyDescent="0.25">
      <c r="A1" s="262" t="s">
        <v>326</v>
      </c>
    </row>
    <row r="2" spans="1:5" ht="18" x14ac:dyDescent="0.35">
      <c r="A2" s="262" t="s">
        <v>437</v>
      </c>
    </row>
    <row r="3" spans="1:5" ht="18" x14ac:dyDescent="0.35">
      <c r="A3" s="262" t="s">
        <v>438</v>
      </c>
    </row>
    <row r="4" spans="1:5" ht="18" x14ac:dyDescent="0.35">
      <c r="C4" s="266" t="s">
        <v>162</v>
      </c>
    </row>
    <row r="5" spans="1:5" x14ac:dyDescent="0.25">
      <c r="A5" s="262" t="s">
        <v>161</v>
      </c>
    </row>
    <row r="6" spans="1:5" x14ac:dyDescent="0.25">
      <c r="A6" s="262" t="s">
        <v>322</v>
      </c>
    </row>
    <row r="7" spans="1:5" ht="18" x14ac:dyDescent="0.35">
      <c r="C7" s="266" t="s">
        <v>163</v>
      </c>
    </row>
    <row r="8" spans="1:5" ht="17.25" x14ac:dyDescent="0.25">
      <c r="A8" s="262" t="s">
        <v>439</v>
      </c>
    </row>
    <row r="9" spans="1:5" ht="17.25" x14ac:dyDescent="0.25">
      <c r="C9" s="266" t="s">
        <v>416</v>
      </c>
    </row>
    <row r="10" spans="1:5" x14ac:dyDescent="0.25">
      <c r="A10" s="262" t="s">
        <v>164</v>
      </c>
    </row>
    <row r="11" spans="1:5" ht="18.75" x14ac:dyDescent="0.35">
      <c r="C11" s="266" t="s">
        <v>417</v>
      </c>
      <c r="E11" s="266"/>
    </row>
    <row r="13" spans="1:5" x14ac:dyDescent="0.25">
      <c r="A13" s="262" t="s">
        <v>173</v>
      </c>
    </row>
    <row r="14" spans="1:5" x14ac:dyDescent="0.25">
      <c r="A14" s="395" t="s">
        <v>324</v>
      </c>
    </row>
    <row r="15" spans="1:5" x14ac:dyDescent="0.25">
      <c r="A15" s="395" t="s">
        <v>325</v>
      </c>
    </row>
    <row r="16" spans="1:5" x14ac:dyDescent="0.25">
      <c r="A16" s="262" t="s">
        <v>448</v>
      </c>
    </row>
    <row r="17" spans="1:9" x14ac:dyDescent="0.25">
      <c r="A17" s="262" t="s">
        <v>443</v>
      </c>
    </row>
    <row r="18" spans="1:9" x14ac:dyDescent="0.25">
      <c r="A18" s="262" t="s">
        <v>440</v>
      </c>
    </row>
    <row r="20" spans="1:9" ht="30" customHeight="1" x14ac:dyDescent="0.25">
      <c r="B20" s="422"/>
      <c r="C20" s="422"/>
      <c r="D20" s="790"/>
      <c r="E20" s="791"/>
      <c r="F20" s="792"/>
      <c r="G20" s="793" t="s">
        <v>168</v>
      </c>
      <c r="H20" s="794"/>
    </row>
    <row r="21" spans="1:9" x14ac:dyDescent="0.25">
      <c r="B21" s="423"/>
      <c r="C21" s="423"/>
      <c r="D21" s="424">
        <v>2014</v>
      </c>
      <c r="E21" s="425">
        <v>2015</v>
      </c>
      <c r="F21" s="426">
        <v>2016</v>
      </c>
      <c r="G21" s="400">
        <v>2017</v>
      </c>
      <c r="H21" s="401">
        <v>2018</v>
      </c>
      <c r="I21" s="418"/>
    </row>
    <row r="22" spans="1:9" ht="18" x14ac:dyDescent="0.35">
      <c r="B22" s="427" t="s">
        <v>330</v>
      </c>
      <c r="C22" s="428" t="s">
        <v>333</v>
      </c>
      <c r="D22" s="411">
        <v>0.8</v>
      </c>
      <c r="E22" s="412">
        <v>0.8</v>
      </c>
      <c r="F22" s="413">
        <v>0.8</v>
      </c>
      <c r="G22" s="402">
        <v>0.33</v>
      </c>
      <c r="H22" s="403">
        <v>0.33</v>
      </c>
      <c r="I22" s="419"/>
    </row>
    <row r="23" spans="1:9" x14ac:dyDescent="0.25">
      <c r="B23" s="432" t="s">
        <v>331</v>
      </c>
      <c r="C23" s="428" t="s">
        <v>170</v>
      </c>
      <c r="D23" s="433"/>
      <c r="E23" s="434"/>
      <c r="F23" s="435"/>
      <c r="G23" s="402">
        <v>58.296913057666799</v>
      </c>
      <c r="H23" s="403">
        <v>58.007324745764691</v>
      </c>
      <c r="I23" s="419"/>
    </row>
    <row r="24" spans="1:9" x14ac:dyDescent="0.25">
      <c r="B24" s="432"/>
      <c r="C24" s="428" t="s">
        <v>165</v>
      </c>
      <c r="D24" s="414">
        <v>0.9</v>
      </c>
      <c r="E24" s="415">
        <v>0.9</v>
      </c>
      <c r="F24" s="416">
        <v>0.9</v>
      </c>
      <c r="G24" s="402">
        <f>50/G23</f>
        <v>0.85767834654538977</v>
      </c>
      <c r="H24" s="403">
        <f t="shared" ref="H24" si="0">50/H23</f>
        <v>0.86196010967822934</v>
      </c>
      <c r="I24" s="419"/>
    </row>
    <row r="25" spans="1:9" ht="17.25" customHeight="1" x14ac:dyDescent="0.25">
      <c r="B25" s="432" t="s">
        <v>332</v>
      </c>
      <c r="C25" s="428" t="s">
        <v>334</v>
      </c>
      <c r="D25" s="429"/>
      <c r="E25" s="430">
        <v>0.1</v>
      </c>
      <c r="F25" s="431">
        <v>0.5</v>
      </c>
      <c r="G25" s="402">
        <v>0.5</v>
      </c>
      <c r="H25" s="403">
        <v>0.5</v>
      </c>
      <c r="I25" s="418"/>
    </row>
    <row r="26" spans="1:9" ht="17.25" x14ac:dyDescent="0.25">
      <c r="B26" s="432"/>
      <c r="C26" s="428" t="s">
        <v>335</v>
      </c>
      <c r="D26" s="429"/>
      <c r="E26" s="430">
        <f>E25/0.5</f>
        <v>0.2</v>
      </c>
      <c r="F26" s="431">
        <f>F25/0.5</f>
        <v>1</v>
      </c>
      <c r="G26" s="404">
        <f t="shared" ref="G26:H26" si="1">G25/0.5</f>
        <v>1</v>
      </c>
      <c r="H26" s="405">
        <f t="shared" si="1"/>
        <v>1</v>
      </c>
      <c r="I26" s="418"/>
    </row>
    <row r="27" spans="1:9" x14ac:dyDescent="0.25">
      <c r="B27" s="432" t="s">
        <v>169</v>
      </c>
      <c r="C27" s="428" t="s">
        <v>329</v>
      </c>
      <c r="D27" s="429">
        <v>0.9</v>
      </c>
      <c r="E27" s="434">
        <f t="shared" ref="E27:H27" si="2">E26*E24</f>
        <v>0.18000000000000002</v>
      </c>
      <c r="F27" s="431">
        <f t="shared" si="2"/>
        <v>0.9</v>
      </c>
      <c r="G27" s="402">
        <f>G26*G24</f>
        <v>0.85767834654538977</v>
      </c>
      <c r="H27" s="403">
        <f t="shared" si="2"/>
        <v>0.86196010967822934</v>
      </c>
      <c r="I27" s="420"/>
    </row>
    <row r="28" spans="1:9" x14ac:dyDescent="0.25">
      <c r="B28" s="436" t="s">
        <v>166</v>
      </c>
      <c r="C28" s="428"/>
      <c r="D28" s="437">
        <f>D22</f>
        <v>0.8</v>
      </c>
      <c r="E28" s="438">
        <f t="shared" ref="E28:F28" si="3">E22</f>
        <v>0.8</v>
      </c>
      <c r="F28" s="439">
        <f t="shared" si="3"/>
        <v>0.8</v>
      </c>
      <c r="G28" s="402">
        <f>G22</f>
        <v>0.33</v>
      </c>
      <c r="H28" s="403">
        <f t="shared" ref="H28" si="4">H22</f>
        <v>0.33</v>
      </c>
      <c r="I28" s="419"/>
    </row>
    <row r="29" spans="1:9" x14ac:dyDescent="0.25">
      <c r="B29" s="440" t="s">
        <v>167</v>
      </c>
      <c r="C29" s="440"/>
      <c r="D29" s="441">
        <f>D22-D27</f>
        <v>-9.9999999999999978E-2</v>
      </c>
      <c r="E29" s="442">
        <f t="shared" ref="E29:H29" si="5">E22-E27</f>
        <v>0.62</v>
      </c>
      <c r="F29" s="443">
        <f t="shared" si="5"/>
        <v>-9.9999999999999978E-2</v>
      </c>
      <c r="G29" s="406">
        <f>G22-G27</f>
        <v>-0.52767834654538981</v>
      </c>
      <c r="H29" s="407">
        <f t="shared" si="5"/>
        <v>-0.53196010967822938</v>
      </c>
      <c r="I29" s="420"/>
    </row>
    <row r="30" spans="1:9" ht="30" x14ac:dyDescent="0.25">
      <c r="B30" s="444" t="s">
        <v>230</v>
      </c>
      <c r="C30" s="444"/>
      <c r="D30" s="445">
        <f>'Menosääntö, kok. menot'!J25*100</f>
        <v>0.33950685892134569</v>
      </c>
      <c r="E30" s="446">
        <f>'Menosääntö, kok. menot'!K25*100</f>
        <v>-0.5807526722076739</v>
      </c>
      <c r="F30" s="447">
        <f>'Menosääntö, kok. menot'!L25*100</f>
        <v>0.87301074921160016</v>
      </c>
      <c r="G30" s="408">
        <f>'Menosääntö, kok. menot'!M25*100</f>
        <v>0.96652648223574111</v>
      </c>
      <c r="H30" s="409">
        <f>'Menosääntö, kok. menot'!N25*100</f>
        <v>1.3656939283500646</v>
      </c>
      <c r="I30" s="421"/>
    </row>
    <row r="31" spans="1:9" x14ac:dyDescent="0.25">
      <c r="B31" s="395" t="s">
        <v>172</v>
      </c>
      <c r="C31" s="395"/>
      <c r="G31" s="266"/>
      <c r="H31" s="266"/>
      <c r="I31" s="266"/>
    </row>
    <row r="32" spans="1:9" x14ac:dyDescent="0.25">
      <c r="B32" s="262" t="s">
        <v>171</v>
      </c>
    </row>
    <row r="33" spans="7:8" x14ac:dyDescent="0.25">
      <c r="G33" s="262" t="s">
        <v>259</v>
      </c>
    </row>
    <row r="34" spans="7:8" x14ac:dyDescent="0.25">
      <c r="G34" s="410"/>
      <c r="H34" s="262" t="s">
        <v>336</v>
      </c>
    </row>
    <row r="35" spans="7:8" x14ac:dyDescent="0.25">
      <c r="G35" s="149"/>
      <c r="H35" s="262" t="s">
        <v>337</v>
      </c>
    </row>
  </sheetData>
  <mergeCells count="2">
    <mergeCell ref="D20:F20"/>
    <mergeCell ref="G20:H20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52"/>
  <sheetViews>
    <sheetView workbookViewId="0">
      <selection activeCell="O14" sqref="O14"/>
    </sheetView>
  </sheetViews>
  <sheetFormatPr defaultRowHeight="15" x14ac:dyDescent="0.25"/>
  <cols>
    <col min="1" max="1" width="14.28515625" style="262" customWidth="1"/>
    <col min="2" max="2" width="17.85546875" style="262" customWidth="1"/>
    <col min="3" max="3" width="17.7109375" style="262" customWidth="1"/>
    <col min="4" max="4" width="18" style="262" customWidth="1"/>
    <col min="5" max="5" width="9.140625" style="262" customWidth="1"/>
    <col min="6" max="7" width="9.140625" style="262"/>
    <col min="8" max="8" width="41.28515625" style="262" customWidth="1"/>
    <col min="9" max="10" width="9.140625" style="262"/>
    <col min="11" max="11" width="15.85546875" style="262" customWidth="1"/>
    <col min="12" max="16384" width="9.140625" style="262"/>
  </cols>
  <sheetData>
    <row r="1" spans="1:6" x14ac:dyDescent="0.25">
      <c r="A1" s="262" t="s">
        <v>245</v>
      </c>
    </row>
    <row r="2" spans="1:6" x14ac:dyDescent="0.25">
      <c r="A2" s="6"/>
      <c r="B2" s="262" t="s">
        <v>419</v>
      </c>
    </row>
    <row r="3" spans="1:6" x14ac:dyDescent="0.25">
      <c r="A3" s="239"/>
      <c r="B3" s="262" t="s">
        <v>377</v>
      </c>
    </row>
    <row r="4" spans="1:6" x14ac:dyDescent="0.25">
      <c r="A4" s="238"/>
      <c r="B4" s="262" t="s">
        <v>246</v>
      </c>
    </row>
    <row r="5" spans="1:6" x14ac:dyDescent="0.25">
      <c r="A5" s="240"/>
      <c r="B5" s="262" t="s">
        <v>247</v>
      </c>
    </row>
    <row r="7" spans="1:6" x14ac:dyDescent="0.25">
      <c r="B7" s="448"/>
    </row>
    <row r="8" spans="1:6" ht="31.5" x14ac:dyDescent="0.25">
      <c r="A8" s="453" t="s">
        <v>244</v>
      </c>
      <c r="B8" s="454" t="s">
        <v>240</v>
      </c>
      <c r="C8" s="455" t="s">
        <v>241</v>
      </c>
      <c r="D8" s="456" t="s">
        <v>146</v>
      </c>
    </row>
    <row r="9" spans="1:6" ht="31.5" x14ac:dyDescent="0.25">
      <c r="A9" s="454" t="s">
        <v>240</v>
      </c>
      <c r="B9" s="234" t="s">
        <v>242</v>
      </c>
      <c r="C9" s="235" t="s">
        <v>243</v>
      </c>
      <c r="D9" s="452" t="s">
        <v>243</v>
      </c>
      <c r="F9" s="451"/>
    </row>
    <row r="10" spans="1:6" ht="30" x14ac:dyDescent="0.25">
      <c r="A10" s="455" t="s">
        <v>241</v>
      </c>
      <c r="B10" s="235" t="s">
        <v>243</v>
      </c>
      <c r="C10" s="235" t="s">
        <v>243</v>
      </c>
      <c r="D10" s="236" t="s">
        <v>243</v>
      </c>
    </row>
    <row r="11" spans="1:6" ht="53.25" customHeight="1" x14ac:dyDescent="0.25">
      <c r="A11" s="457" t="s">
        <v>146</v>
      </c>
      <c r="B11" s="236" t="s">
        <v>243</v>
      </c>
      <c r="C11" s="236" t="s">
        <v>243</v>
      </c>
      <c r="D11" s="237" t="s">
        <v>146</v>
      </c>
    </row>
    <row r="13" spans="1:6" x14ac:dyDescent="0.25">
      <c r="A13" s="449" t="s">
        <v>378</v>
      </c>
    </row>
    <row r="14" spans="1:6" x14ac:dyDescent="0.25">
      <c r="A14" s="262" t="s">
        <v>248</v>
      </c>
    </row>
    <row r="16" spans="1:6" x14ac:dyDescent="0.25">
      <c r="A16" s="262" t="s">
        <v>411</v>
      </c>
    </row>
    <row r="18" spans="1:14" x14ac:dyDescent="0.25">
      <c r="A18" s="262" t="s">
        <v>254</v>
      </c>
    </row>
    <row r="19" spans="1:14" x14ac:dyDescent="0.25">
      <c r="A19" s="450" t="s">
        <v>255</v>
      </c>
    </row>
    <row r="20" spans="1:14" x14ac:dyDescent="0.25">
      <c r="A20" s="448" t="s">
        <v>283</v>
      </c>
    </row>
    <row r="21" spans="1:14" x14ac:dyDescent="0.25">
      <c r="A21" s="772" t="s">
        <v>420</v>
      </c>
    </row>
    <row r="22" spans="1:14" x14ac:dyDescent="0.25">
      <c r="A22" s="448" t="s">
        <v>256</v>
      </c>
    </row>
    <row r="23" spans="1:14" x14ac:dyDescent="0.25">
      <c r="A23" s="264" t="s">
        <v>410</v>
      </c>
    </row>
    <row r="25" spans="1:14" ht="17.25" x14ac:dyDescent="0.25">
      <c r="A25" s="504" t="s">
        <v>367</v>
      </c>
      <c r="B25" s="504"/>
      <c r="C25" s="504"/>
      <c r="D25" s="504"/>
      <c r="E25" s="504"/>
      <c r="H25" s="504" t="s">
        <v>368</v>
      </c>
      <c r="I25" s="504"/>
      <c r="J25" s="504"/>
      <c r="K25" s="504"/>
      <c r="L25" s="504"/>
      <c r="M25" s="280"/>
      <c r="N25" s="395"/>
    </row>
    <row r="26" spans="1:14" x14ac:dyDescent="0.25">
      <c r="A26" s="262" t="s">
        <v>286</v>
      </c>
      <c r="E26" s="298">
        <v>-1E-3</v>
      </c>
      <c r="H26" s="262" t="s">
        <v>422</v>
      </c>
      <c r="L26" s="298">
        <v>-2E-3</v>
      </c>
    </row>
    <row r="27" spans="1:14" x14ac:dyDescent="0.25">
      <c r="A27" s="262" t="s">
        <v>320</v>
      </c>
      <c r="E27" s="298">
        <v>0</v>
      </c>
      <c r="H27" s="262" t="s">
        <v>288</v>
      </c>
      <c r="L27" s="298">
        <v>0</v>
      </c>
    </row>
    <row r="28" spans="1:14" x14ac:dyDescent="0.25">
      <c r="A28" s="262" t="s">
        <v>287</v>
      </c>
      <c r="E28" s="298">
        <v>0</v>
      </c>
      <c r="H28" s="262" t="s">
        <v>289</v>
      </c>
      <c r="L28" s="298">
        <v>0</v>
      </c>
    </row>
    <row r="29" spans="1:14" x14ac:dyDescent="0.25">
      <c r="A29" s="262" t="s">
        <v>421</v>
      </c>
      <c r="E29" s="298">
        <v>0</v>
      </c>
      <c r="H29" s="262" t="s">
        <v>290</v>
      </c>
      <c r="L29" s="298">
        <v>0</v>
      </c>
    </row>
    <row r="30" spans="1:14" x14ac:dyDescent="0.25">
      <c r="A30" s="396" t="s">
        <v>414</v>
      </c>
      <c r="B30" s="396"/>
      <c r="C30" s="396"/>
      <c r="D30" s="396"/>
      <c r="E30" s="598">
        <v>-0.01</v>
      </c>
      <c r="H30" s="262" t="s">
        <v>291</v>
      </c>
      <c r="L30" s="298">
        <v>-2E-3</v>
      </c>
    </row>
    <row r="31" spans="1:14" x14ac:dyDescent="0.25">
      <c r="A31" s="261"/>
      <c r="B31" s="261"/>
      <c r="C31" s="261"/>
      <c r="D31" s="261"/>
      <c r="E31" s="597"/>
      <c r="H31" s="262" t="s">
        <v>292</v>
      </c>
      <c r="L31" s="298">
        <v>-2E-3</v>
      </c>
    </row>
    <row r="32" spans="1:14" x14ac:dyDescent="0.25">
      <c r="H32" s="262" t="s">
        <v>293</v>
      </c>
      <c r="L32" s="298">
        <v>0</v>
      </c>
    </row>
    <row r="33" spans="1:12" x14ac:dyDescent="0.25">
      <c r="H33" s="531"/>
      <c r="I33" s="531"/>
      <c r="J33" s="531"/>
      <c r="K33" s="531"/>
      <c r="L33" s="768"/>
    </row>
    <row r="34" spans="1:12" x14ac:dyDescent="0.25">
      <c r="A34" s="600" t="s">
        <v>423</v>
      </c>
      <c r="H34" s="280"/>
      <c r="I34" s="280"/>
      <c r="J34" s="280"/>
      <c r="K34" s="280"/>
      <c r="L34" s="599"/>
    </row>
    <row r="35" spans="1:12" x14ac:dyDescent="0.25">
      <c r="A35" s="262" t="s">
        <v>424</v>
      </c>
    </row>
    <row r="36" spans="1:12" x14ac:dyDescent="0.25">
      <c r="A36" s="262" t="s">
        <v>418</v>
      </c>
    </row>
    <row r="37" spans="1:12" x14ac:dyDescent="0.25">
      <c r="A37" s="262" t="s">
        <v>369</v>
      </c>
    </row>
    <row r="38" spans="1:12" x14ac:dyDescent="0.25">
      <c r="A38" s="262" t="s">
        <v>370</v>
      </c>
    </row>
    <row r="39" spans="1:12" x14ac:dyDescent="0.25">
      <c r="A39" s="262" t="s">
        <v>390</v>
      </c>
    </row>
    <row r="41" spans="1:12" x14ac:dyDescent="0.25">
      <c r="A41" s="600" t="s">
        <v>405</v>
      </c>
    </row>
    <row r="42" spans="1:12" x14ac:dyDescent="0.25">
      <c r="A42" s="262" t="s">
        <v>392</v>
      </c>
    </row>
    <row r="43" spans="1:12" x14ac:dyDescent="0.25">
      <c r="A43" s="262" t="s">
        <v>391</v>
      </c>
    </row>
    <row r="44" spans="1:12" x14ac:dyDescent="0.25">
      <c r="A44" s="262" t="s">
        <v>393</v>
      </c>
    </row>
    <row r="45" spans="1:12" x14ac:dyDescent="0.25">
      <c r="A45" s="262" t="s">
        <v>379</v>
      </c>
    </row>
    <row r="46" spans="1:12" x14ac:dyDescent="0.25">
      <c r="A46" s="262" t="s">
        <v>401</v>
      </c>
    </row>
    <row r="47" spans="1:12" x14ac:dyDescent="0.25">
      <c r="A47" s="262" t="s">
        <v>371</v>
      </c>
    </row>
    <row r="49" spans="1:1" x14ac:dyDescent="0.25">
      <c r="A49" s="262" t="s">
        <v>402</v>
      </c>
    </row>
    <row r="50" spans="1:1" x14ac:dyDescent="0.25">
      <c r="A50" s="262" t="s">
        <v>445</v>
      </c>
    </row>
    <row r="51" spans="1:1" x14ac:dyDescent="0.25">
      <c r="A51" s="262" t="s">
        <v>446</v>
      </c>
    </row>
    <row r="52" spans="1:1" x14ac:dyDescent="0.25">
      <c r="A52" s="262" t="s">
        <v>412</v>
      </c>
    </row>
  </sheetData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T71"/>
  <sheetViews>
    <sheetView zoomScaleNormal="100" workbookViewId="0">
      <selection activeCell="E28" sqref="E28"/>
    </sheetView>
  </sheetViews>
  <sheetFormatPr defaultRowHeight="15" x14ac:dyDescent="0.25"/>
  <cols>
    <col min="1" max="1" width="43.85546875" style="262" customWidth="1"/>
    <col min="2" max="2" width="7.85546875" style="266" customWidth="1"/>
    <col min="3" max="3" width="10.5703125" style="262" bestFit="1" customWidth="1"/>
    <col min="4" max="4" width="12.28515625" style="262" bestFit="1" customWidth="1"/>
    <col min="5" max="5" width="13" style="261" bestFit="1" customWidth="1"/>
    <col min="6" max="6" width="10.7109375" style="262" bestFit="1" customWidth="1"/>
    <col min="7" max="7" width="11.28515625" style="262" bestFit="1" customWidth="1"/>
    <col min="8" max="8" width="7.7109375" style="262" customWidth="1"/>
    <col min="9" max="9" width="7.5703125" style="262" customWidth="1"/>
    <col min="10" max="10" width="7.7109375" style="262" customWidth="1"/>
    <col min="11" max="11" width="39.85546875" style="262" customWidth="1"/>
    <col min="12" max="12" width="9.140625" style="262" customWidth="1"/>
    <col min="13" max="13" width="9.140625" style="262"/>
    <col min="14" max="14" width="12.5703125" style="262" bestFit="1" customWidth="1"/>
    <col min="15" max="15" width="12.5703125" style="262" customWidth="1"/>
    <col min="16" max="16" width="13.42578125" style="262" bestFit="1" customWidth="1"/>
    <col min="17" max="16384" width="9.140625" style="262"/>
  </cols>
  <sheetData>
    <row r="1" spans="1:20" x14ac:dyDescent="0.25">
      <c r="A1" s="261" t="s">
        <v>243</v>
      </c>
    </row>
    <row r="2" spans="1:20" x14ac:dyDescent="0.25">
      <c r="A2" s="262" t="s">
        <v>413</v>
      </c>
    </row>
    <row r="3" spans="1:20" x14ac:dyDescent="0.25">
      <c r="A3" s="262" t="s">
        <v>409</v>
      </c>
    </row>
    <row r="4" spans="1:20" ht="28.5" customHeight="1" x14ac:dyDescent="0.25">
      <c r="A4" s="658" t="s">
        <v>284</v>
      </c>
      <c r="K4" s="795" t="s">
        <v>285</v>
      </c>
      <c r="L4" s="795"/>
      <c r="M4" s="795"/>
      <c r="N4" s="795"/>
      <c r="O4" s="795"/>
      <c r="P4" s="795"/>
      <c r="Q4" s="795"/>
      <c r="R4" s="795"/>
      <c r="S4" s="658"/>
      <c r="T4" s="658"/>
    </row>
    <row r="5" spans="1:20" x14ac:dyDescent="0.25">
      <c r="C5" s="659"/>
      <c r="D5" s="660"/>
      <c r="E5" s="660"/>
      <c r="F5" s="660"/>
      <c r="G5" s="660"/>
      <c r="M5" s="661"/>
      <c r="N5" s="662"/>
      <c r="O5" s="662"/>
      <c r="P5" s="662"/>
      <c r="Q5" s="662"/>
      <c r="R5" s="662"/>
    </row>
    <row r="6" spans="1:20" x14ac:dyDescent="0.25">
      <c r="A6" s="584"/>
      <c r="B6" s="650"/>
      <c r="C6" s="585" t="s">
        <v>174</v>
      </c>
      <c r="D6" s="586">
        <v>2014</v>
      </c>
      <c r="E6" s="586">
        <v>2015</v>
      </c>
      <c r="F6" s="586">
        <v>2016</v>
      </c>
      <c r="G6" s="587">
        <v>2017</v>
      </c>
      <c r="K6" s="584"/>
      <c r="L6" s="646"/>
      <c r="M6" s="251">
        <v>2013</v>
      </c>
      <c r="N6" s="593">
        <v>2014</v>
      </c>
      <c r="O6" s="593">
        <v>2015</v>
      </c>
      <c r="P6" s="594">
        <v>2016</v>
      </c>
    </row>
    <row r="7" spans="1:20" x14ac:dyDescent="0.25">
      <c r="A7" s="615" t="s">
        <v>264</v>
      </c>
      <c r="B7" s="647"/>
      <c r="C7" s="616">
        <v>186673.06</v>
      </c>
      <c r="D7" s="617">
        <v>186459.59</v>
      </c>
      <c r="E7" s="618">
        <v>187473.31393460685</v>
      </c>
      <c r="F7" s="618">
        <v>190109.02523110341</v>
      </c>
      <c r="G7" s="619">
        <v>192301.02771065428</v>
      </c>
      <c r="K7" s="615" t="s">
        <v>315</v>
      </c>
      <c r="L7" s="647" t="s">
        <v>134</v>
      </c>
      <c r="M7" s="717">
        <v>111630.044097989</v>
      </c>
      <c r="N7" s="711">
        <v>115120.22098728199</v>
      </c>
      <c r="O7" s="711">
        <v>116919.03908302558</v>
      </c>
      <c r="P7" s="718">
        <v>120035.45579505354</v>
      </c>
    </row>
    <row r="8" spans="1:20" x14ac:dyDescent="0.25">
      <c r="A8" s="581" t="s">
        <v>316</v>
      </c>
      <c r="B8" s="582"/>
      <c r="C8" s="603"/>
      <c r="D8" s="604">
        <f>(D7-C7)/C7</f>
        <v>-1.143550119122712E-3</v>
      </c>
      <c r="E8" s="603">
        <f t="shared" ref="E8:G8" si="0">(E7-D7)/D7</f>
        <v>5.4366950748248061E-3</v>
      </c>
      <c r="F8" s="603">
        <f t="shared" si="0"/>
        <v>1.4059127889614914E-2</v>
      </c>
      <c r="G8" s="605">
        <f t="shared" si="0"/>
        <v>1.1530238908364228E-2</v>
      </c>
      <c r="K8" s="580" t="s">
        <v>272</v>
      </c>
      <c r="L8" s="579" t="s">
        <v>251</v>
      </c>
      <c r="M8" s="719">
        <v>1455.5308824827462</v>
      </c>
      <c r="N8" s="712">
        <v>709.41412426906697</v>
      </c>
      <c r="O8" s="719">
        <v>817.00865419175568</v>
      </c>
      <c r="P8" s="720">
        <v>397.0893648888794</v>
      </c>
    </row>
    <row r="9" spans="1:20" x14ac:dyDescent="0.25">
      <c r="A9" s="581" t="s">
        <v>365</v>
      </c>
      <c r="B9" s="582"/>
      <c r="C9" s="637">
        <v>201994.99809173998</v>
      </c>
      <c r="D9" s="643">
        <v>204014.57393890998</v>
      </c>
      <c r="E9" s="637">
        <v>207581.70158723273</v>
      </c>
      <c r="F9" s="637">
        <v>213475.51563128358</v>
      </c>
      <c r="G9" s="638">
        <v>219147.49623956042</v>
      </c>
      <c r="K9" s="601" t="s">
        <v>312</v>
      </c>
      <c r="L9" s="648" t="s">
        <v>270</v>
      </c>
      <c r="M9" s="721"/>
      <c r="N9" s="713">
        <v>8.0000000000000002E-3</v>
      </c>
      <c r="O9" s="713">
        <v>8.0000000000000002E-3</v>
      </c>
      <c r="P9" s="722">
        <v>8.0000000000000002E-3</v>
      </c>
    </row>
    <row r="10" spans="1:20" x14ac:dyDescent="0.25">
      <c r="A10" s="620" t="s">
        <v>317</v>
      </c>
      <c r="B10" s="651"/>
      <c r="C10" s="621"/>
      <c r="D10" s="642">
        <f>(D9-C9)/C9</f>
        <v>9.998147806871761E-3</v>
      </c>
      <c r="E10" s="622">
        <f t="shared" ref="E10:G10" si="1">(E9-D9)/D9</f>
        <v>1.7484670724508607E-2</v>
      </c>
      <c r="F10" s="622">
        <f t="shared" si="1"/>
        <v>2.8392743671455389E-2</v>
      </c>
      <c r="G10" s="623">
        <f t="shared" si="1"/>
        <v>2.6569700939725254E-2</v>
      </c>
      <c r="K10" s="601" t="s">
        <v>232</v>
      </c>
      <c r="L10" s="649" t="s">
        <v>271</v>
      </c>
      <c r="M10" s="723"/>
      <c r="N10" s="714">
        <v>2.0500000000000001E-2</v>
      </c>
      <c r="O10" s="724">
        <v>1.3999999999999999E-2</v>
      </c>
      <c r="P10" s="725">
        <v>1.3999999999999999E-2</v>
      </c>
    </row>
    <row r="11" spans="1:20" x14ac:dyDescent="0.25">
      <c r="A11" s="624" t="s">
        <v>314</v>
      </c>
      <c r="B11" s="647"/>
      <c r="C11" s="625">
        <v>192659.75159609216</v>
      </c>
      <c r="D11" s="644">
        <v>192505.30691563844</v>
      </c>
      <c r="E11" s="625">
        <v>192823.93231266676</v>
      </c>
      <c r="F11" s="625">
        <v>193193.81861689521</v>
      </c>
      <c r="G11" s="626">
        <v>194370.07779612072</v>
      </c>
      <c r="K11" s="601" t="s">
        <v>311</v>
      </c>
      <c r="L11" s="648" t="s">
        <v>275</v>
      </c>
      <c r="M11" s="723"/>
      <c r="N11" s="714">
        <f>(1+N9)*(1+N10)-1</f>
        <v>2.8664000000000023E-2</v>
      </c>
      <c r="O11" s="724">
        <f>(1+O9)*(1+O10)-1</f>
        <v>2.211199999999991E-2</v>
      </c>
      <c r="P11" s="725">
        <f>(1+P9)*(1+P10)-1</f>
        <v>2.211199999999991E-2</v>
      </c>
    </row>
    <row r="12" spans="1:20" x14ac:dyDescent="0.25">
      <c r="A12" s="606" t="s">
        <v>318</v>
      </c>
      <c r="B12" s="582"/>
      <c r="C12" s="607"/>
      <c r="D12" s="645">
        <f t="shared" ref="D12:G12" si="2">(D11-C11)/C11</f>
        <v>-8.0164476064261358E-4</v>
      </c>
      <c r="E12" s="607">
        <f t="shared" si="2"/>
        <v>1.6551512378198763E-3</v>
      </c>
      <c r="F12" s="607">
        <f t="shared" si="2"/>
        <v>1.9182593145578748E-3</v>
      </c>
      <c r="G12" s="608">
        <f t="shared" si="2"/>
        <v>6.0884928288417054E-3</v>
      </c>
      <c r="K12" s="709" t="s">
        <v>253</v>
      </c>
      <c r="L12" s="710"/>
      <c r="M12" s="726"/>
      <c r="N12" s="715">
        <f>N8-(N7-(1+N9)*(1+N10)*M7)</f>
        <v>419.00081900082239</v>
      </c>
      <c r="O12" s="726">
        <f>O8-(O7-(1+O9)*(1+O10)*N7)</f>
        <v>1563.7288849189358</v>
      </c>
      <c r="P12" s="727">
        <f>P8-(P7-(1+P9)*(1+P10)*O7)</f>
        <v>-134.01355493523641</v>
      </c>
    </row>
    <row r="13" spans="1:20" x14ac:dyDescent="0.25">
      <c r="A13" s="606" t="s">
        <v>366</v>
      </c>
      <c r="B13" s="582"/>
      <c r="C13" s="639">
        <v>208473.07134734781</v>
      </c>
      <c r="D13" s="643">
        <v>210629.48905643891</v>
      </c>
      <c r="E13" s="639">
        <v>213506.22729252337</v>
      </c>
      <c r="F13" s="639">
        <v>216939.46405691645</v>
      </c>
      <c r="G13" s="640">
        <v>221505.39911310337</v>
      </c>
      <c r="K13" s="706" t="s">
        <v>274</v>
      </c>
      <c r="L13" s="708"/>
      <c r="M13" s="728"/>
      <c r="N13" s="716">
        <f>(N8/D16)+(N11-D17)*(M7/C16)-(N7/D16-M7/C16)</f>
        <v>2.1558987811046704E-3</v>
      </c>
      <c r="O13" s="716">
        <f>(O8/E16)+(O11-E17)*(N7/D16)-(O7/E16-N7/D16)</f>
        <v>7.6365287696001267E-3</v>
      </c>
      <c r="P13" s="729">
        <f>(P8/F16)+(P11-F17)*(O7/E16)-(P7/F16-O7/E16)</f>
        <v>-7.3450961084289227E-4</v>
      </c>
    </row>
    <row r="14" spans="1:20" x14ac:dyDescent="0.25">
      <c r="A14" s="627" t="s">
        <v>319</v>
      </c>
      <c r="B14" s="651"/>
      <c r="C14" s="628"/>
      <c r="D14" s="641">
        <f>(D13-C13)/C13</f>
        <v>1.0343866932809642E-2</v>
      </c>
      <c r="E14" s="628">
        <f t="shared" ref="E14:G14" si="3">(E13-D13)/D13</f>
        <v>1.3657813295618982E-2</v>
      </c>
      <c r="F14" s="628">
        <f t="shared" si="3"/>
        <v>1.6080265235960654E-2</v>
      </c>
      <c r="G14" s="629">
        <f t="shared" si="3"/>
        <v>2.1047046815737491E-2</v>
      </c>
      <c r="K14" s="675"/>
      <c r="L14" s="676"/>
      <c r="M14" s="675"/>
    </row>
    <row r="15" spans="1:20" x14ac:dyDescent="0.25">
      <c r="A15" s="630" t="s">
        <v>265</v>
      </c>
      <c r="B15" s="652"/>
      <c r="C15" s="631">
        <v>186673.06</v>
      </c>
      <c r="D15" s="632">
        <v>186459.59</v>
      </c>
      <c r="E15" s="633">
        <v>187473.31393460685</v>
      </c>
      <c r="F15" s="633">
        <v>190109.02523110341</v>
      </c>
      <c r="G15" s="634">
        <v>192958.93271458321</v>
      </c>
      <c r="K15" s="395"/>
      <c r="L15" s="395"/>
      <c r="M15" s="395"/>
    </row>
    <row r="16" spans="1:20" x14ac:dyDescent="0.25">
      <c r="A16" s="580" t="s">
        <v>263</v>
      </c>
      <c r="B16" s="579" t="s">
        <v>29</v>
      </c>
      <c r="C16" s="242">
        <v>201995</v>
      </c>
      <c r="D16" s="252">
        <v>204015</v>
      </c>
      <c r="E16" s="242">
        <v>206578.0434543505</v>
      </c>
      <c r="F16" s="249">
        <v>212505.18090542423</v>
      </c>
      <c r="G16" s="589">
        <v>219122.68931204811</v>
      </c>
    </row>
    <row r="17" spans="1:20" x14ac:dyDescent="0.25">
      <c r="A17" s="620" t="s">
        <v>310</v>
      </c>
      <c r="B17" s="651" t="s">
        <v>309</v>
      </c>
      <c r="C17" s="635"/>
      <c r="D17" s="641">
        <f t="shared" ref="D17:G17" si="4">(D16-C16)/C16</f>
        <v>1.0000247530879478E-2</v>
      </c>
      <c r="E17" s="635">
        <f t="shared" si="4"/>
        <v>1.2563014750633513E-2</v>
      </c>
      <c r="F17" s="635">
        <f t="shared" si="4"/>
        <v>2.8692001105061839E-2</v>
      </c>
      <c r="G17" s="636">
        <f t="shared" si="4"/>
        <v>3.1140456804057921E-2</v>
      </c>
      <c r="K17" s="280"/>
      <c r="N17" s="280"/>
      <c r="O17" s="664"/>
      <c r="P17" s="664"/>
    </row>
    <row r="18" spans="1:20" x14ac:dyDescent="0.25">
      <c r="A18" s="590" t="s">
        <v>250</v>
      </c>
      <c r="B18" s="579" t="s">
        <v>308</v>
      </c>
      <c r="C18" s="247">
        <v>111597.00000000001</v>
      </c>
      <c r="D18" s="258">
        <v>113204.99999999999</v>
      </c>
      <c r="E18" s="250">
        <v>114935.78441401565</v>
      </c>
      <c r="F18" s="250">
        <v>118009.21830975235</v>
      </c>
      <c r="G18" s="591">
        <v>121058.33262016028</v>
      </c>
      <c r="K18" s="280"/>
      <c r="L18" s="262" t="s">
        <v>294</v>
      </c>
      <c r="Q18" s="664"/>
    </row>
    <row r="19" spans="1:20" ht="18" x14ac:dyDescent="0.35">
      <c r="A19" s="590" t="s">
        <v>249</v>
      </c>
      <c r="B19" s="579" t="s">
        <v>239</v>
      </c>
      <c r="C19" s="247">
        <v>116719</v>
      </c>
      <c r="D19" s="258">
        <v>119640</v>
      </c>
      <c r="E19" s="250">
        <v>122002.3687477512</v>
      </c>
      <c r="F19" s="250">
        <v>124781.16522206154</v>
      </c>
      <c r="G19" s="591">
        <v>127741.76367786601</v>
      </c>
      <c r="H19" s="2"/>
      <c r="I19" s="773" t="s">
        <v>298</v>
      </c>
      <c r="J19" s="774">
        <f>'Rakenteellinen jäämä, joustot'!D16</f>
        <v>-3.028250610000004E-2</v>
      </c>
      <c r="L19" s="238"/>
      <c r="M19" s="262" t="s">
        <v>269</v>
      </c>
      <c r="T19" s="665"/>
    </row>
    <row r="20" spans="1:20" ht="18" x14ac:dyDescent="0.35">
      <c r="A20" s="581" t="s">
        <v>191</v>
      </c>
      <c r="B20" s="582" t="s">
        <v>197</v>
      </c>
      <c r="C20" s="609">
        <f>C18/C16</f>
        <v>0.55247407114037483</v>
      </c>
      <c r="D20" s="610">
        <f>D18/D16</f>
        <v>0.55488567017131085</v>
      </c>
      <c r="E20" s="609">
        <f>E18/E16</f>
        <v>0.55637948008455262</v>
      </c>
      <c r="F20" s="609">
        <f>F18/F16</f>
        <v>0.55532395872396423</v>
      </c>
      <c r="G20" s="611">
        <f>G18/G16</f>
        <v>0.55246826789243897</v>
      </c>
      <c r="I20" s="773" t="s">
        <v>297</v>
      </c>
      <c r="J20" s="774">
        <f>'Rakenteellinen jäämä, joustot'!K16</f>
        <v>-0.6039024944000001</v>
      </c>
      <c r="L20" s="246"/>
      <c r="M20" s="262" t="s">
        <v>266</v>
      </c>
    </row>
    <row r="21" spans="1:20" ht="18" x14ac:dyDescent="0.35">
      <c r="A21" s="581" t="s">
        <v>175</v>
      </c>
      <c r="B21" s="582" t="s">
        <v>213</v>
      </c>
      <c r="C21" s="609">
        <f>C19/C16</f>
        <v>0.57783113443402068</v>
      </c>
      <c r="D21" s="610">
        <f>D19/D16</f>
        <v>0.5864274685684876</v>
      </c>
      <c r="E21" s="609">
        <f>E19/E16</f>
        <v>0.59058729915171848</v>
      </c>
      <c r="F21" s="609">
        <f>F19/F16</f>
        <v>0.58719116724780274</v>
      </c>
      <c r="G21" s="611">
        <f>G19/G16</f>
        <v>0.58296913057666788</v>
      </c>
      <c r="I21" s="775" t="s">
        <v>295</v>
      </c>
      <c r="J21" s="774">
        <f>SUM('Rakenteellinen jäämä, joustot'!D22:H22)</f>
        <v>0.94300299999999992</v>
      </c>
      <c r="L21" s="777"/>
      <c r="M21" s="262" t="s">
        <v>267</v>
      </c>
    </row>
    <row r="22" spans="1:20" ht="18" x14ac:dyDescent="0.35">
      <c r="A22" s="581" t="s">
        <v>262</v>
      </c>
      <c r="B22" s="582"/>
      <c r="C22" s="612">
        <f>C20-C21</f>
        <v>-2.5357063293645843E-2</v>
      </c>
      <c r="D22" s="613">
        <f t="shared" ref="D22:G22" si="5">D20-D21</f>
        <v>-3.1541798397176746E-2</v>
      </c>
      <c r="E22" s="612">
        <f t="shared" si="5"/>
        <v>-3.4207819067165857E-2</v>
      </c>
      <c r="F22" s="612">
        <f t="shared" si="5"/>
        <v>-3.1867208523838508E-2</v>
      </c>
      <c r="G22" s="614">
        <f t="shared" si="5"/>
        <v>-3.0500862684228913E-2</v>
      </c>
      <c r="I22" s="775" t="s">
        <v>296</v>
      </c>
      <c r="J22" s="774">
        <f>'Rakenteellinen jäämä, joustot'!K22</f>
        <v>-0.18226800000000001</v>
      </c>
      <c r="L22" s="602"/>
      <c r="M22" s="262" t="s">
        <v>273</v>
      </c>
    </row>
    <row r="23" spans="1:20" ht="18" x14ac:dyDescent="0.35">
      <c r="A23" s="588" t="s">
        <v>307</v>
      </c>
      <c r="B23" s="583" t="s">
        <v>268</v>
      </c>
      <c r="C23" s="248"/>
      <c r="D23" s="769">
        <v>2.9403670388833701E-4</v>
      </c>
      <c r="E23" s="770">
        <v>7.1634350058442275E-5</v>
      </c>
      <c r="F23" s="248"/>
      <c r="G23" s="592"/>
      <c r="I23" s="776" t="s">
        <v>299</v>
      </c>
      <c r="J23" s="774">
        <f>'Rakenteellinen jäämä, joustot'!D17/100</f>
        <v>0.53129999999999999</v>
      </c>
      <c r="L23" s="578"/>
      <c r="M23" s="262" t="s">
        <v>51</v>
      </c>
    </row>
    <row r="24" spans="1:20" ht="18" x14ac:dyDescent="0.35">
      <c r="A24" s="699" t="s">
        <v>252</v>
      </c>
      <c r="B24" s="700"/>
      <c r="C24" s="701"/>
      <c r="D24" s="702">
        <f>D20-D21-C20+C21-D23+C23-($J$19-$J$20)*(D8-D12)</f>
        <v>-6.2826480596881781E-3</v>
      </c>
      <c r="E24" s="703">
        <f>E20-E21-D20+D21-E23+D23-($J$19-$J$20)*(E8-E12)</f>
        <v>-4.6127874476979214E-3</v>
      </c>
      <c r="F24" s="703">
        <f>F20-F21-E20+E21-F23+E23-($J$19-$J$20)*(F8-F12)</f>
        <v>-4.5519999965902662E-3</v>
      </c>
      <c r="G24" s="704">
        <f>G20-G21-F20+F21-G23+F23-($J$19-$J$20)*(G8-G12)</f>
        <v>-1.755148482857685E-3</v>
      </c>
      <c r="I24" s="776" t="s">
        <v>300</v>
      </c>
      <c r="J24" s="774">
        <f>'Rakenteellinen jäämä, joustot'!K17/100</f>
        <v>0.51080000000000003</v>
      </c>
      <c r="L24" s="707"/>
      <c r="M24" s="666" t="s">
        <v>372</v>
      </c>
    </row>
    <row r="25" spans="1:20" x14ac:dyDescent="0.25">
      <c r="M25" s="262" t="s">
        <v>373</v>
      </c>
    </row>
    <row r="26" spans="1:20" x14ac:dyDescent="0.25">
      <c r="A26" s="284" t="s">
        <v>313</v>
      </c>
      <c r="E26" s="262"/>
      <c r="K26" s="665"/>
      <c r="P26" s="663"/>
    </row>
    <row r="27" spans="1:20" x14ac:dyDescent="0.25">
      <c r="A27" s="705" t="s">
        <v>364</v>
      </c>
      <c r="B27" s="771">
        <f>D24-N13</f>
        <v>-8.4385468407928484E-3</v>
      </c>
      <c r="E27" s="262"/>
      <c r="K27" s="265"/>
      <c r="O27" s="276"/>
    </row>
    <row r="28" spans="1:20" x14ac:dyDescent="0.25">
      <c r="E28" s="262"/>
      <c r="K28" s="265"/>
      <c r="L28" s="261"/>
      <c r="O28" s="276"/>
    </row>
    <row r="31" spans="1:20" x14ac:dyDescent="0.25">
      <c r="E31" s="262"/>
      <c r="F31" s="660"/>
      <c r="G31" s="660"/>
    </row>
    <row r="32" spans="1:20" x14ac:dyDescent="0.25">
      <c r="E32" s="262"/>
      <c r="F32" s="668"/>
      <c r="G32" s="668"/>
    </row>
    <row r="33" spans="1:13" x14ac:dyDescent="0.25">
      <c r="E33" s="262"/>
      <c r="F33" s="669"/>
      <c r="G33" s="669"/>
    </row>
    <row r="34" spans="1:13" x14ac:dyDescent="0.25">
      <c r="E34" s="262"/>
      <c r="F34" s="670"/>
      <c r="G34" s="670"/>
    </row>
    <row r="35" spans="1:13" x14ac:dyDescent="0.25">
      <c r="A35" s="395"/>
      <c r="B35" s="418"/>
      <c r="E35" s="262"/>
      <c r="F35" s="663"/>
      <c r="G35" s="663"/>
    </row>
    <row r="36" spans="1:13" x14ac:dyDescent="0.25">
      <c r="A36" s="395"/>
      <c r="B36" s="418"/>
      <c r="E36" s="262"/>
      <c r="F36" s="323"/>
      <c r="G36" s="323"/>
    </row>
    <row r="37" spans="1:13" x14ac:dyDescent="0.25">
      <c r="A37" s="395"/>
      <c r="B37" s="418"/>
      <c r="E37" s="262"/>
    </row>
    <row r="38" spans="1:13" x14ac:dyDescent="0.25">
      <c r="A38" s="395"/>
      <c r="B38" s="418"/>
      <c r="C38" s="664"/>
      <c r="E38" s="262"/>
      <c r="F38" s="664"/>
      <c r="G38" s="664"/>
    </row>
    <row r="43" spans="1:13" x14ac:dyDescent="0.25">
      <c r="C43" s="266"/>
    </row>
    <row r="45" spans="1:13" x14ac:dyDescent="0.25">
      <c r="B45" s="262"/>
      <c r="C45" s="671"/>
      <c r="M45" s="261"/>
    </row>
    <row r="46" spans="1:13" x14ac:dyDescent="0.25">
      <c r="B46" s="262"/>
      <c r="C46" s="671"/>
      <c r="G46" s="261"/>
      <c r="J46" s="261"/>
      <c r="M46" s="261"/>
    </row>
    <row r="47" spans="1:13" x14ac:dyDescent="0.25">
      <c r="B47" s="262"/>
      <c r="C47" s="671"/>
      <c r="G47" s="261"/>
      <c r="J47" s="261"/>
      <c r="M47" s="261"/>
    </row>
    <row r="48" spans="1:13" x14ac:dyDescent="0.25">
      <c r="B48" s="262"/>
      <c r="C48" s="671"/>
      <c r="G48" s="261"/>
      <c r="J48" s="261"/>
      <c r="M48" s="261"/>
    </row>
    <row r="49" spans="2:13" x14ac:dyDescent="0.25">
      <c r="B49" s="262"/>
      <c r="C49" s="671"/>
      <c r="G49" s="261"/>
      <c r="J49" s="261"/>
      <c r="M49" s="261"/>
    </row>
    <row r="50" spans="2:13" x14ac:dyDescent="0.25">
      <c r="B50" s="262"/>
      <c r="C50" s="671"/>
      <c r="G50" s="261"/>
      <c r="J50" s="261"/>
      <c r="M50" s="261"/>
    </row>
    <row r="51" spans="2:13" x14ac:dyDescent="0.25">
      <c r="B51" s="262"/>
      <c r="C51" s="671"/>
      <c r="G51" s="261"/>
      <c r="J51" s="261"/>
      <c r="M51" s="261"/>
    </row>
    <row r="52" spans="2:13" x14ac:dyDescent="0.25">
      <c r="B52" s="262"/>
      <c r="C52" s="671"/>
      <c r="G52" s="261"/>
      <c r="J52" s="261"/>
      <c r="M52" s="261"/>
    </row>
    <row r="53" spans="2:13" x14ac:dyDescent="0.25">
      <c r="B53" s="262"/>
      <c r="C53" s="671"/>
      <c r="G53" s="261"/>
      <c r="J53" s="261"/>
      <c r="M53" s="261"/>
    </row>
    <row r="54" spans="2:13" x14ac:dyDescent="0.25">
      <c r="B54" s="262"/>
      <c r="C54" s="672"/>
      <c r="G54" s="261"/>
      <c r="J54" s="261"/>
      <c r="M54" s="261"/>
    </row>
    <row r="55" spans="2:13" x14ac:dyDescent="0.25">
      <c r="B55" s="262"/>
      <c r="C55" s="671"/>
      <c r="G55" s="261"/>
      <c r="J55" s="261"/>
      <c r="M55" s="261"/>
    </row>
    <row r="56" spans="2:13" x14ac:dyDescent="0.25">
      <c r="B56" s="262"/>
      <c r="C56" s="671"/>
      <c r="G56" s="261"/>
      <c r="J56" s="261"/>
      <c r="M56" s="261"/>
    </row>
    <row r="57" spans="2:13" x14ac:dyDescent="0.25">
      <c r="B57" s="262"/>
      <c r="C57" s="671"/>
      <c r="G57" s="261"/>
      <c r="J57" s="261"/>
      <c r="M57" s="261"/>
    </row>
    <row r="58" spans="2:13" x14ac:dyDescent="0.25">
      <c r="B58" s="262"/>
      <c r="C58" s="671"/>
      <c r="G58" s="261"/>
      <c r="J58" s="261"/>
      <c r="M58" s="261"/>
    </row>
    <row r="59" spans="2:13" x14ac:dyDescent="0.25">
      <c r="B59" s="262"/>
      <c r="C59" s="673"/>
      <c r="G59" s="261"/>
      <c r="J59" s="261"/>
    </row>
    <row r="62" spans="2:13" x14ac:dyDescent="0.25">
      <c r="E62" s="674"/>
      <c r="G62" s="595"/>
    </row>
    <row r="63" spans="2:13" x14ac:dyDescent="0.25">
      <c r="E63" s="674"/>
      <c r="G63" s="595"/>
    </row>
    <row r="64" spans="2:13" x14ac:dyDescent="0.25">
      <c r="E64" s="674"/>
      <c r="G64" s="595"/>
    </row>
    <row r="65" spans="5:7" x14ac:dyDescent="0.25">
      <c r="E65" s="674"/>
      <c r="G65" s="595"/>
    </row>
    <row r="66" spans="5:7" x14ac:dyDescent="0.25">
      <c r="E66" s="674"/>
      <c r="G66" s="595"/>
    </row>
    <row r="67" spans="5:7" x14ac:dyDescent="0.25">
      <c r="E67" s="674"/>
      <c r="G67" s="595"/>
    </row>
    <row r="68" spans="5:7" x14ac:dyDescent="0.25">
      <c r="E68" s="674"/>
      <c r="G68" s="595"/>
    </row>
    <row r="69" spans="5:7" x14ac:dyDescent="0.25">
      <c r="E69" s="674"/>
      <c r="G69" s="595"/>
    </row>
    <row r="70" spans="5:7" x14ac:dyDescent="0.25">
      <c r="E70" s="674"/>
      <c r="G70" s="595"/>
    </row>
    <row r="71" spans="5:7" x14ac:dyDescent="0.25">
      <c r="E71" s="674"/>
      <c r="G71" s="595"/>
    </row>
  </sheetData>
  <mergeCells count="1">
    <mergeCell ref="K4:R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X67"/>
  <sheetViews>
    <sheetView zoomScaleNormal="100" workbookViewId="0">
      <selection activeCell="N48" sqref="N48"/>
    </sheetView>
  </sheetViews>
  <sheetFormatPr defaultRowHeight="15" x14ac:dyDescent="0.25"/>
  <cols>
    <col min="1" max="1" width="6.42578125" style="265" customWidth="1"/>
    <col min="2" max="2" width="21.7109375" style="265" customWidth="1"/>
    <col min="3" max="3" width="11.140625" style="279" customWidth="1"/>
    <col min="4" max="4" width="13.5703125" style="265" customWidth="1"/>
    <col min="5" max="5" width="12.85546875" style="265" customWidth="1"/>
    <col min="6" max="6" width="18.5703125" style="265" customWidth="1"/>
    <col min="7" max="7" width="13.7109375" style="265" customWidth="1"/>
    <col min="8" max="8" width="10" style="265" customWidth="1"/>
    <col min="9" max="9" width="22.42578125" style="265" customWidth="1"/>
    <col min="10" max="10" width="12.28515625" style="265" customWidth="1"/>
    <col min="11" max="11" width="17.7109375" style="265" customWidth="1"/>
    <col min="12" max="12" width="12.7109375" style="265" customWidth="1"/>
    <col min="13" max="13" width="12.42578125" style="265" customWidth="1"/>
    <col min="14" max="14" width="14.5703125" style="265" customWidth="1"/>
    <col min="15" max="16384" width="9.140625" style="265"/>
  </cols>
  <sheetData>
    <row r="1" spans="1:15" x14ac:dyDescent="0.25">
      <c r="A1" s="261" t="s">
        <v>386</v>
      </c>
    </row>
    <row r="2" spans="1:15" x14ac:dyDescent="0.25">
      <c r="A2" s="265" t="s">
        <v>396</v>
      </c>
    </row>
    <row r="3" spans="1:15" x14ac:dyDescent="0.25">
      <c r="A3" s="265" t="s">
        <v>407</v>
      </c>
    </row>
    <row r="4" spans="1:15" x14ac:dyDescent="0.25">
      <c r="A4" s="265" t="s">
        <v>382</v>
      </c>
    </row>
    <row r="5" spans="1:15" x14ac:dyDescent="0.25">
      <c r="A5" s="265" t="s">
        <v>383</v>
      </c>
    </row>
    <row r="6" spans="1:15" x14ac:dyDescent="0.25">
      <c r="A6" s="265" t="s">
        <v>384</v>
      </c>
    </row>
    <row r="7" spans="1:15" x14ac:dyDescent="0.25">
      <c r="A7" s="265" t="s">
        <v>408</v>
      </c>
    </row>
    <row r="9" spans="1:15" ht="18" x14ac:dyDescent="0.35">
      <c r="B9" s="252" t="s">
        <v>186</v>
      </c>
      <c r="C9" s="483" t="s">
        <v>209</v>
      </c>
      <c r="D9" s="653">
        <f>D12-K12</f>
        <v>0.66168761186677449</v>
      </c>
      <c r="E9" s="284"/>
      <c r="F9" s="284"/>
      <c r="G9" s="284"/>
      <c r="H9" s="284"/>
      <c r="I9" s="284"/>
      <c r="J9" s="284"/>
      <c r="K9" s="284"/>
      <c r="L9" s="284"/>
      <c r="M9" s="284"/>
      <c r="N9" s="284"/>
    </row>
    <row r="10" spans="1:15" x14ac:dyDescent="0.25">
      <c r="B10" s="280"/>
      <c r="C10" s="281"/>
      <c r="D10" s="282"/>
      <c r="E10" s="284"/>
      <c r="F10" s="284"/>
      <c r="G10" s="284"/>
      <c r="H10" s="284"/>
      <c r="I10" s="284"/>
      <c r="J10" s="284"/>
      <c r="K10" s="284"/>
      <c r="L10" s="284"/>
      <c r="M10" s="284"/>
      <c r="N10" s="284"/>
    </row>
    <row r="11" spans="1:15" x14ac:dyDescent="0.25">
      <c r="B11" s="285" t="s">
        <v>187</v>
      </c>
      <c r="C11" s="285"/>
      <c r="D11" s="285"/>
      <c r="E11" s="285"/>
      <c r="F11" s="285"/>
      <c r="G11" s="285"/>
      <c r="H11" s="285"/>
      <c r="I11" s="285" t="s">
        <v>188</v>
      </c>
      <c r="J11" s="285"/>
      <c r="K11" s="285"/>
      <c r="L11" s="285"/>
      <c r="M11" s="285"/>
      <c r="O11" s="284"/>
    </row>
    <row r="12" spans="1:15" ht="18" x14ac:dyDescent="0.35">
      <c r="B12" s="332" t="s">
        <v>189</v>
      </c>
      <c r="C12" s="345" t="s">
        <v>221</v>
      </c>
      <c r="D12" s="766">
        <f>(SUM(D18:H18)-1)*D13/100</f>
        <v>-3.1626818542754245E-2</v>
      </c>
      <c r="E12" s="312"/>
      <c r="F12" s="312"/>
      <c r="G12" s="312"/>
      <c r="H12" s="313"/>
      <c r="I12" s="332" t="s">
        <v>190</v>
      </c>
      <c r="J12" s="333" t="s">
        <v>222</v>
      </c>
      <c r="K12" s="766">
        <f>(K18-1)*K13/100</f>
        <v>-0.69331443040952878</v>
      </c>
      <c r="L12" s="316"/>
      <c r="M12" s="317"/>
    </row>
    <row r="13" spans="1:15" x14ac:dyDescent="0.25">
      <c r="B13" s="763" t="s">
        <v>381</v>
      </c>
      <c r="C13" s="764" t="s">
        <v>197</v>
      </c>
      <c r="D13" s="765">
        <f>'Kokonaisvaltainen arvio, lask.'!D20*100</f>
        <v>55.488567017131082</v>
      </c>
      <c r="E13" s="314"/>
      <c r="F13" s="314"/>
      <c r="G13" s="314"/>
      <c r="H13" s="315"/>
      <c r="I13" s="763" t="s">
        <v>380</v>
      </c>
      <c r="J13" s="767" t="s">
        <v>200</v>
      </c>
      <c r="K13" s="765">
        <f>100*'Kokonaisvaltainen arvio, lask.'!D21</f>
        <v>58.64274685684876</v>
      </c>
      <c r="L13" s="318"/>
      <c r="M13" s="319"/>
    </row>
    <row r="14" spans="1:15" x14ac:dyDescent="0.25">
      <c r="B14" s="289"/>
      <c r="C14" s="320"/>
      <c r="D14" s="304" t="s">
        <v>182</v>
      </c>
      <c r="E14" s="304" t="s">
        <v>180</v>
      </c>
      <c r="F14" s="304" t="s">
        <v>181</v>
      </c>
      <c r="G14" s="304" t="s">
        <v>183</v>
      </c>
      <c r="H14" s="321" t="s">
        <v>207</v>
      </c>
      <c r="I14" s="289"/>
      <c r="J14" s="322"/>
      <c r="K14" s="323" t="s">
        <v>208</v>
      </c>
      <c r="L14" s="284" t="s">
        <v>184</v>
      </c>
      <c r="M14" s="324" t="s">
        <v>185</v>
      </c>
    </row>
    <row r="15" spans="1:15" ht="18" x14ac:dyDescent="0.35">
      <c r="B15" s="325" t="s">
        <v>194</v>
      </c>
      <c r="C15" s="326" t="s">
        <v>201</v>
      </c>
      <c r="D15" s="327" t="s">
        <v>302</v>
      </c>
      <c r="E15" s="327" t="s">
        <v>303</v>
      </c>
      <c r="F15" s="327" t="s">
        <v>304</v>
      </c>
      <c r="G15" s="327" t="s">
        <v>305</v>
      </c>
      <c r="H15" s="328" t="s">
        <v>306</v>
      </c>
      <c r="I15" s="325" t="s">
        <v>198</v>
      </c>
      <c r="J15" s="335" t="s">
        <v>202</v>
      </c>
      <c r="K15" s="331" t="s">
        <v>218</v>
      </c>
      <c r="L15" s="327" t="s">
        <v>206</v>
      </c>
      <c r="M15" s="328" t="s">
        <v>205</v>
      </c>
    </row>
    <row r="16" spans="1:15" ht="18" x14ac:dyDescent="0.35">
      <c r="B16" s="289" t="s">
        <v>195</v>
      </c>
      <c r="C16" s="346" t="s">
        <v>219</v>
      </c>
      <c r="D16" s="752">
        <v>1.41</v>
      </c>
      <c r="E16" s="752">
        <v>2.0299999999999998</v>
      </c>
      <c r="F16" s="752">
        <v>0.77</v>
      </c>
      <c r="G16" s="752">
        <v>1</v>
      </c>
      <c r="H16" s="753">
        <v>0</v>
      </c>
      <c r="I16" s="289" t="s">
        <v>199</v>
      </c>
      <c r="J16" s="336" t="s">
        <v>219</v>
      </c>
      <c r="K16" s="752">
        <v>-3.66</v>
      </c>
      <c r="L16" s="752">
        <v>0</v>
      </c>
      <c r="M16" s="753">
        <v>0</v>
      </c>
    </row>
    <row r="17" spans="1:24" ht="30" x14ac:dyDescent="0.25">
      <c r="B17" s="337" t="s">
        <v>196</v>
      </c>
      <c r="C17" s="347" t="s">
        <v>220</v>
      </c>
      <c r="D17" s="752">
        <v>26.13</v>
      </c>
      <c r="E17" s="752">
        <v>6.71</v>
      </c>
      <c r="F17" s="752">
        <v>23.41</v>
      </c>
      <c r="G17" s="752">
        <v>25.81</v>
      </c>
      <c r="H17" s="753">
        <v>17.93</v>
      </c>
      <c r="I17" s="337" t="s">
        <v>223</v>
      </c>
      <c r="J17" s="338" t="s">
        <v>203</v>
      </c>
      <c r="K17" s="752">
        <v>4.9800000000000004</v>
      </c>
      <c r="L17" s="752">
        <v>7.85</v>
      </c>
      <c r="M17" s="753">
        <v>87.17</v>
      </c>
    </row>
    <row r="18" spans="1:24" ht="32.25" customHeight="1" x14ac:dyDescent="0.25">
      <c r="B18" s="341" t="s">
        <v>228</v>
      </c>
      <c r="C18" s="342" t="s">
        <v>211</v>
      </c>
      <c r="D18" s="343">
        <f>D16*D17/100</f>
        <v>0.36843300000000001</v>
      </c>
      <c r="E18" s="343">
        <f>E16*E17/100</f>
        <v>0.13621299999999997</v>
      </c>
      <c r="F18" s="343">
        <f>F16*F17/100</f>
        <v>0.180257</v>
      </c>
      <c r="G18" s="343">
        <f>G16*G17/100</f>
        <v>0.2581</v>
      </c>
      <c r="H18" s="344">
        <f>H16*H17/100</f>
        <v>0</v>
      </c>
      <c r="I18" s="339" t="s">
        <v>229</v>
      </c>
      <c r="J18" s="340" t="s">
        <v>204</v>
      </c>
      <c r="K18" s="343">
        <f>K16*K17/100</f>
        <v>-0.18226800000000001</v>
      </c>
      <c r="L18" s="343">
        <f t="shared" ref="L18:M18" si="0">L16*L17/100</f>
        <v>0</v>
      </c>
      <c r="M18" s="344">
        <f t="shared" si="0"/>
        <v>0</v>
      </c>
    </row>
    <row r="19" spans="1:24" x14ac:dyDescent="0.25">
      <c r="D19" s="286"/>
      <c r="E19" s="286"/>
      <c r="F19" s="286"/>
      <c r="G19" s="286"/>
      <c r="H19" s="286"/>
      <c r="I19" s="286"/>
      <c r="J19" s="286"/>
      <c r="K19" s="286"/>
      <c r="L19" s="286"/>
      <c r="M19" s="286"/>
      <c r="N19" s="286"/>
    </row>
    <row r="20" spans="1:24" x14ac:dyDescent="0.25">
      <c r="D20" s="286"/>
      <c r="E20" s="286"/>
      <c r="F20" s="286"/>
      <c r="G20" s="286"/>
      <c r="H20" s="286"/>
      <c r="I20" s="286"/>
      <c r="J20" s="286"/>
      <c r="K20" s="286"/>
      <c r="L20" s="286"/>
      <c r="M20" s="286"/>
      <c r="N20" s="286"/>
    </row>
    <row r="21" spans="1:24" x14ac:dyDescent="0.25">
      <c r="A21" s="265" t="s">
        <v>238</v>
      </c>
      <c r="D21" s="286"/>
      <c r="E21" s="286"/>
      <c r="F21" s="286"/>
      <c r="G21" s="286"/>
      <c r="H21" s="286"/>
      <c r="I21" s="286"/>
      <c r="J21" s="286"/>
      <c r="K21" s="286"/>
      <c r="L21" s="286"/>
      <c r="M21" s="286"/>
      <c r="N21" s="286"/>
    </row>
    <row r="22" spans="1:24" x14ac:dyDescent="0.25">
      <c r="E22" s="287"/>
      <c r="G22" s="292"/>
      <c r="H22" s="292"/>
      <c r="I22" s="292"/>
    </row>
    <row r="23" spans="1:24" x14ac:dyDescent="0.25">
      <c r="B23" s="348"/>
      <c r="C23" s="349"/>
      <c r="D23" s="350" t="s">
        <v>182</v>
      </c>
      <c r="E23" s="312" t="s">
        <v>180</v>
      </c>
      <c r="F23" s="312" t="s">
        <v>181</v>
      </c>
      <c r="G23" s="312" t="s">
        <v>183</v>
      </c>
      <c r="H23" s="351" t="s">
        <v>191</v>
      </c>
      <c r="I23" s="352" t="s">
        <v>208</v>
      </c>
      <c r="J23" s="312" t="s">
        <v>175</v>
      </c>
      <c r="K23" s="486" t="s">
        <v>186</v>
      </c>
    </row>
    <row r="24" spans="1:24" ht="18" x14ac:dyDescent="0.35">
      <c r="B24" s="322"/>
      <c r="C24" s="320"/>
      <c r="D24" s="329" t="s">
        <v>302</v>
      </c>
      <c r="E24" s="327" t="s">
        <v>303</v>
      </c>
      <c r="F24" s="327" t="s">
        <v>304</v>
      </c>
      <c r="G24" s="327" t="s">
        <v>305</v>
      </c>
      <c r="H24" s="487" t="s">
        <v>197</v>
      </c>
      <c r="I24" s="329" t="s">
        <v>218</v>
      </c>
      <c r="J24" s="327" t="s">
        <v>213</v>
      </c>
      <c r="K24" s="330" t="s">
        <v>20</v>
      </c>
    </row>
    <row r="25" spans="1:24" ht="30.75" customHeight="1" x14ac:dyDescent="0.25">
      <c r="B25" s="353" t="s">
        <v>212</v>
      </c>
      <c r="C25" s="354" t="s">
        <v>215</v>
      </c>
      <c r="D25" s="355">
        <f>D18*D13/100</f>
        <v>0.20443819211822656</v>
      </c>
      <c r="E25" s="356">
        <f>E18*D13/100</f>
        <v>7.558264179104475E-2</v>
      </c>
      <c r="F25" s="356">
        <f>F18*D13/100</f>
        <v>0.10002202624806998</v>
      </c>
      <c r="G25" s="356">
        <f>G18*D13/100</f>
        <v>0.14321599147121533</v>
      </c>
      <c r="H25" s="356">
        <f>D13/100</f>
        <v>0.55488567017131085</v>
      </c>
      <c r="I25" s="355">
        <f>K18*K13/100</f>
        <v>-0.1068869618410411</v>
      </c>
      <c r="J25" s="356">
        <f>K13/100</f>
        <v>0.5864274685684876</v>
      </c>
      <c r="K25" s="654">
        <f>SUM(D25:G25)-H25-I25+J25</f>
        <v>0.66168761186677438</v>
      </c>
      <c r="M25" s="311"/>
      <c r="X25" s="286"/>
    </row>
    <row r="26" spans="1:24" x14ac:dyDescent="0.25">
      <c r="D26" s="304"/>
      <c r="E26" s="300"/>
      <c r="F26" s="309"/>
      <c r="G26" s="310"/>
      <c r="H26" s="310"/>
      <c r="I26" s="304"/>
      <c r="J26" s="284"/>
      <c r="K26" s="284"/>
      <c r="V26" s="287"/>
      <c r="X26" s="286"/>
    </row>
    <row r="27" spans="1:24" x14ac:dyDescent="0.25">
      <c r="D27" s="304"/>
      <c r="E27" s="300"/>
      <c r="F27" s="309"/>
      <c r="G27" s="310"/>
      <c r="H27" s="310"/>
      <c r="I27" s="304"/>
      <c r="J27" s="284"/>
      <c r="K27" s="284"/>
      <c r="V27" s="287"/>
      <c r="X27" s="286"/>
    </row>
    <row r="28" spans="1:24" x14ac:dyDescent="0.25">
      <c r="A28" s="265" t="s">
        <v>224</v>
      </c>
      <c r="C28" s="265"/>
      <c r="D28" s="304"/>
      <c r="E28" s="310"/>
      <c r="F28" s="310"/>
      <c r="G28" s="310"/>
      <c r="H28" s="310"/>
      <c r="I28" s="310"/>
      <c r="J28" s="284"/>
      <c r="K28" s="284"/>
    </row>
    <row r="29" spans="1:24" ht="45" x14ac:dyDescent="0.25">
      <c r="A29" s="357"/>
      <c r="B29" s="357" t="s">
        <v>210</v>
      </c>
      <c r="C29" s="358" t="s">
        <v>33</v>
      </c>
      <c r="D29" s="359" t="s">
        <v>182</v>
      </c>
      <c r="E29" s="360" t="s">
        <v>180</v>
      </c>
      <c r="F29" s="360" t="s">
        <v>181</v>
      </c>
      <c r="G29" s="360" t="s">
        <v>183</v>
      </c>
      <c r="H29" s="361" t="s">
        <v>191</v>
      </c>
      <c r="I29" s="362" t="s">
        <v>208</v>
      </c>
      <c r="J29" s="360" t="s">
        <v>175</v>
      </c>
      <c r="K29" s="357" t="s">
        <v>214</v>
      </c>
      <c r="L29" s="363" t="s">
        <v>225</v>
      </c>
      <c r="M29" s="363" t="s">
        <v>36</v>
      </c>
      <c r="N29" s="364" t="s">
        <v>18</v>
      </c>
      <c r="O29" s="284"/>
    </row>
    <row r="30" spans="1:24" ht="18" x14ac:dyDescent="0.35">
      <c r="A30" s="359" t="s">
        <v>28</v>
      </c>
      <c r="B30" s="365" t="s">
        <v>17</v>
      </c>
      <c r="C30" s="365" t="s">
        <v>19</v>
      </c>
      <c r="D30" s="329" t="s">
        <v>302</v>
      </c>
      <c r="E30" s="327" t="s">
        <v>303</v>
      </c>
      <c r="F30" s="327" t="s">
        <v>304</v>
      </c>
      <c r="G30" s="327" t="s">
        <v>305</v>
      </c>
      <c r="H30" s="487" t="s">
        <v>197</v>
      </c>
      <c r="I30" s="329" t="s">
        <v>218</v>
      </c>
      <c r="J30" s="327" t="s">
        <v>213</v>
      </c>
      <c r="K30" s="329"/>
      <c r="L30" s="327" t="s">
        <v>176</v>
      </c>
      <c r="M30" s="366" t="s">
        <v>22</v>
      </c>
      <c r="N30" s="367" t="s">
        <v>23</v>
      </c>
      <c r="O30" s="288"/>
    </row>
    <row r="31" spans="1:24" x14ac:dyDescent="0.25">
      <c r="A31" s="288">
        <v>2013</v>
      </c>
      <c r="B31" s="368">
        <v>-2.5357063293645874E-2</v>
      </c>
      <c r="C31" s="368">
        <v>-3.1074273740824276E-2</v>
      </c>
      <c r="D31" s="368">
        <f t="shared" ref="D31:J34" si="1">D$25*$C31</f>
        <v>-6.3527683449609964E-3</v>
      </c>
      <c r="E31" s="305">
        <f t="shared" si="1"/>
        <v>-2.3486757010695893E-3</v>
      </c>
      <c r="F31" s="305">
        <f t="shared" si="1"/>
        <v>-3.1081118237444375E-3</v>
      </c>
      <c r="G31" s="305">
        <f t="shared" si="1"/>
        <v>-4.4503329230401005E-3</v>
      </c>
      <c r="H31" s="305">
        <f t="shared" si="1"/>
        <v>-1.7242669209764045E-2</v>
      </c>
      <c r="I31" s="369">
        <f t="shared" si="1"/>
        <v>3.3214347115735499E-3</v>
      </c>
      <c r="J31" s="370">
        <f t="shared" si="1"/>
        <v>-1.8222807687435807E-2</v>
      </c>
      <c r="K31" s="371">
        <f>SUM(D31:G31)-H31-I31+J31</f>
        <v>-2.0561461982060436E-2</v>
      </c>
      <c r="L31" s="306">
        <f>B31-K31</f>
        <v>-4.795601311585438E-3</v>
      </c>
      <c r="M31" s="304"/>
      <c r="N31" s="372">
        <f>L31-M31</f>
        <v>-4.795601311585438E-3</v>
      </c>
      <c r="O31" s="289"/>
      <c r="P31" s="290"/>
    </row>
    <row r="32" spans="1:24" s="261" customFormat="1" x14ac:dyDescent="0.25">
      <c r="A32" s="738">
        <v>2014</v>
      </c>
      <c r="B32" s="741">
        <v>-3.1541798397176683E-2</v>
      </c>
      <c r="C32" s="741">
        <v>-3.1405806528891023E-2</v>
      </c>
      <c r="D32" s="741">
        <f>D$25*$C32</f>
        <v>-6.4205463087812767E-3</v>
      </c>
      <c r="E32" s="742">
        <f t="shared" si="1"/>
        <v>-2.3737338250320247E-3</v>
      </c>
      <c r="F32" s="742">
        <f t="shared" si="1"/>
        <v>-3.1412724049745453E-3</v>
      </c>
      <c r="G32" s="742">
        <f t="shared" si="1"/>
        <v>-4.4978137199882954E-3</v>
      </c>
      <c r="H32" s="742">
        <f t="shared" si="1"/>
        <v>-1.7426632003054224E-2</v>
      </c>
      <c r="I32" s="743">
        <f>I$25*$C32</f>
        <v>3.3568712440406943E-3</v>
      </c>
      <c r="J32" s="744">
        <f t="shared" si="1"/>
        <v>-1.8417227621089244E-2</v>
      </c>
      <c r="K32" s="745">
        <f t="shared" ref="K32" si="2">SUM(D32:G32)-H32-I32+J32</f>
        <v>-2.0780833120851858E-2</v>
      </c>
      <c r="L32" s="739">
        <f t="shared" ref="L32" si="3">B32-K32</f>
        <v>-1.0760965276324825E-2</v>
      </c>
      <c r="M32" s="746">
        <v>2.9403670388833701E-4</v>
      </c>
      <c r="N32" s="762">
        <f>L32-M32</f>
        <v>-1.1055001980213162E-2</v>
      </c>
      <c r="P32" s="291"/>
    </row>
    <row r="33" spans="1:21" x14ac:dyDescent="0.25">
      <c r="A33" s="288">
        <v>2015</v>
      </c>
      <c r="B33" s="368">
        <v>-3.4207819067165947E-2</v>
      </c>
      <c r="C33" s="368">
        <v>-2.7749028934486608E-2</v>
      </c>
      <c r="D33" s="368">
        <f t="shared" si="1"/>
        <v>-5.6729613084028005E-3</v>
      </c>
      <c r="E33" s="305">
        <f t="shared" si="1"/>
        <v>-2.0973449140046373E-3</v>
      </c>
      <c r="F33" s="305">
        <f t="shared" si="1"/>
        <v>-2.7755141004436731E-3</v>
      </c>
      <c r="G33" s="305">
        <f t="shared" si="1"/>
        <v>-3.9741046912159413E-3</v>
      </c>
      <c r="H33" s="305">
        <f t="shared" si="1"/>
        <v>-1.5397538516915698E-2</v>
      </c>
      <c r="I33" s="369">
        <f t="shared" si="1"/>
        <v>2.9660093968464155E-3</v>
      </c>
      <c r="J33" s="370">
        <f t="shared" si="1"/>
        <v>-1.62727927932847E-2</v>
      </c>
      <c r="K33" s="371">
        <f>SUM(D33:G33)-H33-I33+J33</f>
        <v>-1.8361188687282468E-2</v>
      </c>
      <c r="L33" s="306">
        <f>B33-K33</f>
        <v>-1.5846630379883479E-2</v>
      </c>
      <c r="M33" s="373">
        <v>7.1634350058442275E-5</v>
      </c>
      <c r="N33" s="372">
        <f t="shared" ref="N33" si="4">L33-M33</f>
        <v>-1.5918264729941921E-2</v>
      </c>
      <c r="P33" s="290"/>
      <c r="Q33" s="292"/>
    </row>
    <row r="34" spans="1:21" x14ac:dyDescent="0.25">
      <c r="A34" s="374">
        <v>2016</v>
      </c>
      <c r="B34" s="375">
        <v>-3.1867208523838397E-2</v>
      </c>
      <c r="C34" s="375">
        <v>-1.5967583374764893E-2</v>
      </c>
      <c r="D34" s="375">
        <f>D$25*$C34</f>
        <v>-3.2643838776339855E-3</v>
      </c>
      <c r="E34" s="376">
        <f t="shared" si="1"/>
        <v>-1.2068721344834963E-3</v>
      </c>
      <c r="F34" s="376">
        <f t="shared" si="1"/>
        <v>-1.5971100434289799E-3</v>
      </c>
      <c r="G34" s="376">
        <f t="shared" si="1"/>
        <v>-2.2868132844162488E-3</v>
      </c>
      <c r="H34" s="376">
        <f t="shared" si="1"/>
        <v>-8.8601832019226997E-3</v>
      </c>
      <c r="I34" s="375">
        <f t="shared" si="1"/>
        <v>1.7067264748721375E-3</v>
      </c>
      <c r="J34" s="376">
        <f t="shared" si="1"/>
        <v>-9.363829497619644E-3</v>
      </c>
      <c r="K34" s="377">
        <f>SUM(D34:G34)-H34-I34+J34</f>
        <v>-1.0565552110531793E-2</v>
      </c>
      <c r="L34" s="307">
        <f>B34-K34</f>
        <v>-2.1301656413306606E-2</v>
      </c>
      <c r="M34" s="376"/>
      <c r="N34" s="378">
        <f>L34-M34</f>
        <v>-2.1301656413306606E-2</v>
      </c>
      <c r="P34" s="290"/>
      <c r="Q34" s="292"/>
    </row>
    <row r="35" spans="1:21" x14ac:dyDescent="0.25">
      <c r="A35" s="304"/>
      <c r="B35" s="284"/>
      <c r="C35" s="284"/>
      <c r="D35" s="284"/>
      <c r="E35" s="284"/>
      <c r="F35" s="284"/>
      <c r="G35" s="284"/>
      <c r="H35" s="284"/>
      <c r="I35" s="284"/>
      <c r="J35" s="284"/>
      <c r="K35" s="306"/>
      <c r="L35" s="493"/>
      <c r="M35" s="284"/>
      <c r="N35" s="287"/>
    </row>
    <row r="36" spans="1:21" x14ac:dyDescent="0.25">
      <c r="A36" s="279" t="s">
        <v>226</v>
      </c>
      <c r="C36" s="284"/>
      <c r="K36" s="307"/>
      <c r="L36" s="292"/>
      <c r="M36" s="308"/>
      <c r="N36" s="287"/>
    </row>
    <row r="37" spans="1:21" ht="45" x14ac:dyDescent="0.25">
      <c r="A37" s="359"/>
      <c r="B37" s="387" t="s">
        <v>210</v>
      </c>
      <c r="C37" s="358" t="s">
        <v>227</v>
      </c>
      <c r="D37" s="359" t="s">
        <v>182</v>
      </c>
      <c r="E37" s="360" t="s">
        <v>180</v>
      </c>
      <c r="F37" s="360" t="s">
        <v>181</v>
      </c>
      <c r="G37" s="360" t="s">
        <v>183</v>
      </c>
      <c r="H37" s="361" t="s">
        <v>191</v>
      </c>
      <c r="I37" s="362" t="s">
        <v>208</v>
      </c>
      <c r="J37" s="388" t="s">
        <v>175</v>
      </c>
      <c r="K37" s="357" t="s">
        <v>214</v>
      </c>
      <c r="L37" s="363" t="s">
        <v>225</v>
      </c>
      <c r="M37" s="363" t="s">
        <v>36</v>
      </c>
      <c r="N37" s="364" t="s">
        <v>18</v>
      </c>
    </row>
    <row r="38" spans="1:21" ht="18" x14ac:dyDescent="0.35">
      <c r="A38" s="374" t="s">
        <v>28</v>
      </c>
      <c r="B38" s="485" t="s">
        <v>17</v>
      </c>
      <c r="C38" s="485" t="s">
        <v>29</v>
      </c>
      <c r="D38" s="488" t="s">
        <v>302</v>
      </c>
      <c r="E38" s="489" t="s">
        <v>303</v>
      </c>
      <c r="F38" s="489" t="s">
        <v>304</v>
      </c>
      <c r="G38" s="489" t="s">
        <v>305</v>
      </c>
      <c r="H38" s="490" t="s">
        <v>197</v>
      </c>
      <c r="I38" s="329" t="s">
        <v>218</v>
      </c>
      <c r="J38" s="327" t="s">
        <v>213</v>
      </c>
      <c r="K38" s="390"/>
      <c r="L38" s="327" t="s">
        <v>176</v>
      </c>
      <c r="M38" s="327" t="s">
        <v>22</v>
      </c>
      <c r="N38" s="193" t="s">
        <v>23</v>
      </c>
    </row>
    <row r="39" spans="1:21" x14ac:dyDescent="0.25">
      <c r="A39" s="288">
        <v>2013</v>
      </c>
      <c r="B39" s="379">
        <f>$C39*B31</f>
        <v>-5121.9999999999982</v>
      </c>
      <c r="C39" s="380">
        <v>201995</v>
      </c>
      <c r="D39" s="380">
        <f t="shared" ref="D39:J42" si="5">$C39*D31</f>
        <v>-1283.2274418403965</v>
      </c>
      <c r="E39" s="381">
        <f t="shared" si="5"/>
        <v>-474.42074823755166</v>
      </c>
      <c r="F39" s="381">
        <f t="shared" si="5"/>
        <v>-627.8230478372576</v>
      </c>
      <c r="G39" s="381">
        <f t="shared" si="5"/>
        <v>-898.94499878948511</v>
      </c>
      <c r="H39" s="381">
        <f t="shared" si="5"/>
        <v>-3482.9329670262882</v>
      </c>
      <c r="I39" s="380">
        <f t="shared" si="5"/>
        <v>670.91320456429924</v>
      </c>
      <c r="J39" s="381">
        <f t="shared" si="5"/>
        <v>-3680.916038823596</v>
      </c>
      <c r="K39" s="380">
        <f>SUM(D39:G39)-H39-I39+J39</f>
        <v>-4153.3125130662975</v>
      </c>
      <c r="L39" s="382">
        <f>B39-K39</f>
        <v>-968.68748693370071</v>
      </c>
      <c r="M39" s="381"/>
      <c r="N39" s="484">
        <f>(L39-M39)</f>
        <v>-968.68748693370071</v>
      </c>
      <c r="O39" s="596"/>
    </row>
    <row r="40" spans="1:21" x14ac:dyDescent="0.25">
      <c r="A40" s="756">
        <v>2014</v>
      </c>
      <c r="B40" s="757">
        <f>$C40*B32</f>
        <v>-6435.0000000000009</v>
      </c>
      <c r="C40" s="758">
        <v>204015</v>
      </c>
      <c r="D40" s="758">
        <f t="shared" si="5"/>
        <v>-1309.8877551860121</v>
      </c>
      <c r="E40" s="759">
        <f t="shared" si="5"/>
        <v>-484.27730631390853</v>
      </c>
      <c r="F40" s="759">
        <f t="shared" si="5"/>
        <v>-640.86668970088181</v>
      </c>
      <c r="G40" s="759">
        <f t="shared" si="5"/>
        <v>-917.62146608341209</v>
      </c>
      <c r="H40" s="759">
        <f t="shared" si="5"/>
        <v>-3555.2943281031075</v>
      </c>
      <c r="I40" s="758">
        <f>$C40*I32</f>
        <v>684.8520868529622</v>
      </c>
      <c r="J40" s="759">
        <f t="shared" si="5"/>
        <v>-3757.390693116522</v>
      </c>
      <c r="K40" s="758">
        <f t="shared" ref="K40:K41" si="6">SUM(D40:G40)-H40-I40+J40</f>
        <v>-4239.6016691505911</v>
      </c>
      <c r="L40" s="760">
        <f t="shared" ref="L40:L41" si="7">B40-K40</f>
        <v>-2195.3983308494098</v>
      </c>
      <c r="M40" s="759">
        <f>M32*C40</f>
        <v>59.987898143779077</v>
      </c>
      <c r="N40" s="761">
        <f>(L40-M40)</f>
        <v>-2255.386228993189</v>
      </c>
      <c r="O40" s="596"/>
    </row>
    <row r="41" spans="1:21" x14ac:dyDescent="0.25">
      <c r="A41" s="288">
        <v>2015</v>
      </c>
      <c r="B41" s="379">
        <f>$C41*B33</f>
        <v>-7066.5843337355664</v>
      </c>
      <c r="C41" s="380">
        <v>206578.0434543505</v>
      </c>
      <c r="D41" s="380">
        <f t="shared" si="5"/>
        <v>-1171.9092476820829</v>
      </c>
      <c r="E41" s="381">
        <f t="shared" si="5"/>
        <v>-433.26540878401096</v>
      </c>
      <c r="F41" s="381">
        <f t="shared" si="5"/>
        <v>-573.36027244961565</v>
      </c>
      <c r="G41" s="381">
        <f t="shared" si="5"/>
        <v>-820.9627715941449</v>
      </c>
      <c r="H41" s="381">
        <f t="shared" si="5"/>
        <v>-3180.7933808374464</v>
      </c>
      <c r="I41" s="380">
        <f t="shared" si="5"/>
        <v>612.71241806775072</v>
      </c>
      <c r="J41" s="381">
        <f t="shared" si="5"/>
        <v>-3361.6016967748083</v>
      </c>
      <c r="K41" s="380">
        <f t="shared" si="6"/>
        <v>-3793.0184345149669</v>
      </c>
      <c r="L41" s="382">
        <f t="shared" si="7"/>
        <v>-3273.5658992205995</v>
      </c>
      <c r="M41" s="381">
        <f>M33*C41</f>
        <v>14.798083879197042</v>
      </c>
      <c r="N41" s="391">
        <f>(L41-M41)</f>
        <v>-3288.3639830997963</v>
      </c>
      <c r="O41" s="596"/>
    </row>
    <row r="42" spans="1:21" x14ac:dyDescent="0.25">
      <c r="A42" s="374">
        <v>2016</v>
      </c>
      <c r="B42" s="383">
        <f>$C42*B34</f>
        <v>-6771.9469123091558</v>
      </c>
      <c r="C42" s="384">
        <v>212505.18090542423</v>
      </c>
      <c r="D42" s="384">
        <f t="shared" si="5"/>
        <v>-693.69848646136029</v>
      </c>
      <c r="E42" s="385">
        <f t="shared" si="5"/>
        <v>-256.46658126813088</v>
      </c>
      <c r="F42" s="385">
        <f t="shared" si="5"/>
        <v>-339.39415870474534</v>
      </c>
      <c r="G42" s="385">
        <f t="shared" si="5"/>
        <v>-485.95967070180228</v>
      </c>
      <c r="H42" s="385">
        <f t="shared" si="5"/>
        <v>-1882.8348341797841</v>
      </c>
      <c r="I42" s="384">
        <f t="shared" si="5"/>
        <v>362.68821829878055</v>
      </c>
      <c r="J42" s="385">
        <f t="shared" si="5"/>
        <v>-1989.8622813592101</v>
      </c>
      <c r="K42" s="384">
        <f>SUM(D42:G42)-H42-I42+J42</f>
        <v>-2245.2345626142451</v>
      </c>
      <c r="L42" s="386">
        <f>B42-K42</f>
        <v>-4526.7123496949107</v>
      </c>
      <c r="M42" s="385"/>
      <c r="N42" s="392">
        <f>(L42-M42)</f>
        <v>-4526.7123496949107</v>
      </c>
      <c r="O42" s="596"/>
      <c r="U42" s="294"/>
    </row>
    <row r="43" spans="1:21" x14ac:dyDescent="0.25">
      <c r="B43" s="284"/>
      <c r="C43" s="295"/>
      <c r="D43" s="296"/>
    </row>
    <row r="44" spans="1:21" x14ac:dyDescent="0.25">
      <c r="D44" s="286"/>
      <c r="J44" s="297"/>
    </row>
    <row r="45" spans="1:21" x14ac:dyDescent="0.25">
      <c r="C45" s="295"/>
      <c r="D45" s="286"/>
    </row>
    <row r="46" spans="1:21" x14ac:dyDescent="0.25">
      <c r="D46" s="286"/>
    </row>
    <row r="47" spans="1:21" x14ac:dyDescent="0.25">
      <c r="C47" s="265"/>
      <c r="D47" s="298"/>
      <c r="J47" s="299"/>
    </row>
    <row r="48" spans="1:21" x14ac:dyDescent="0.25">
      <c r="C48" s="265"/>
      <c r="D48" s="298"/>
      <c r="E48" s="293"/>
    </row>
    <row r="49" spans="3:12" x14ac:dyDescent="0.25">
      <c r="C49" s="265"/>
      <c r="D49" s="298"/>
      <c r="E49" s="293"/>
    </row>
    <row r="50" spans="3:12" x14ac:dyDescent="0.25">
      <c r="C50" s="265"/>
      <c r="E50" s="293"/>
    </row>
    <row r="51" spans="3:12" x14ac:dyDescent="0.25">
      <c r="C51" s="265"/>
    </row>
    <row r="61" spans="3:12" x14ac:dyDescent="0.25">
      <c r="C61" s="265"/>
      <c r="E61" s="284"/>
      <c r="F61" s="284"/>
      <c r="G61" s="300"/>
      <c r="H61" s="300"/>
      <c r="I61" s="301"/>
      <c r="J61" s="301"/>
      <c r="K61" s="284"/>
      <c r="L61" s="284"/>
    </row>
    <row r="62" spans="3:12" x14ac:dyDescent="0.25">
      <c r="C62" s="265"/>
      <c r="E62" s="302"/>
      <c r="F62" s="284"/>
      <c r="G62" s="303"/>
      <c r="H62" s="303"/>
      <c r="I62" s="301"/>
      <c r="J62" s="301"/>
      <c r="K62" s="284"/>
      <c r="L62" s="284"/>
    </row>
    <row r="63" spans="3:12" x14ac:dyDescent="0.25">
      <c r="C63" s="265"/>
      <c r="E63" s="302"/>
      <c r="F63" s="284"/>
      <c r="G63" s="300"/>
      <c r="H63" s="300"/>
      <c r="I63" s="301"/>
      <c r="J63" s="301"/>
      <c r="K63" s="284"/>
      <c r="L63" s="284"/>
    </row>
    <row r="64" spans="3:12" x14ac:dyDescent="0.25">
      <c r="C64" s="265"/>
      <c r="E64" s="393"/>
      <c r="F64" s="284"/>
      <c r="G64" s="300"/>
      <c r="H64" s="300"/>
      <c r="I64" s="301"/>
      <c r="J64" s="301"/>
      <c r="K64" s="284"/>
      <c r="L64" s="284"/>
    </row>
    <row r="65" spans="3:12" x14ac:dyDescent="0.25">
      <c r="C65" s="265"/>
      <c r="E65" s="393"/>
      <c r="F65" s="284"/>
      <c r="G65" s="284"/>
      <c r="H65" s="284"/>
      <c r="I65" s="284"/>
      <c r="J65" s="284"/>
      <c r="K65" s="284"/>
      <c r="L65" s="284"/>
    </row>
    <row r="66" spans="3:12" x14ac:dyDescent="0.25">
      <c r="C66" s="265"/>
      <c r="E66" s="284"/>
      <c r="F66" s="284"/>
      <c r="G66" s="284"/>
      <c r="H66" s="284"/>
      <c r="I66" s="284"/>
      <c r="J66" s="284"/>
      <c r="K66" s="284"/>
      <c r="L66" s="284"/>
    </row>
    <row r="67" spans="3:12" x14ac:dyDescent="0.25">
      <c r="C67" s="265"/>
      <c r="E67" s="284"/>
      <c r="F67" s="284"/>
      <c r="G67" s="284"/>
      <c r="H67" s="284"/>
      <c r="I67" s="284"/>
      <c r="J67" s="284"/>
      <c r="K67" s="284"/>
      <c r="L67" s="284"/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Z65"/>
  <sheetViews>
    <sheetView zoomScaleNormal="100" workbookViewId="0">
      <selection activeCell="J38" sqref="J38"/>
    </sheetView>
  </sheetViews>
  <sheetFormatPr defaultRowHeight="15" x14ac:dyDescent="0.25"/>
  <cols>
    <col min="1" max="1" width="13.28515625" style="262" customWidth="1"/>
    <col min="2" max="2" width="9.140625" style="262"/>
    <col min="3" max="3" width="71" style="262" customWidth="1"/>
    <col min="4" max="4" width="15.42578125" style="262" customWidth="1"/>
    <col min="5" max="5" width="10.5703125" style="262" customWidth="1"/>
    <col min="6" max="7" width="9.5703125" style="262" bestFit="1" customWidth="1"/>
    <col min="8" max="8" width="11.140625" style="262" bestFit="1" customWidth="1"/>
    <col min="9" max="11" width="9.5703125" style="262" bestFit="1" customWidth="1"/>
    <col min="12" max="12" width="9.5703125" style="262" customWidth="1"/>
    <col min="13" max="14" width="9.5703125" style="262" bestFit="1" customWidth="1"/>
    <col min="15" max="16384" width="9.140625" style="262"/>
  </cols>
  <sheetData>
    <row r="1" spans="1:14" x14ac:dyDescent="0.25">
      <c r="A1" s="261" t="s">
        <v>385</v>
      </c>
    </row>
    <row r="2" spans="1:14" x14ac:dyDescent="0.25">
      <c r="A2" s="262" t="s">
        <v>403</v>
      </c>
    </row>
    <row r="3" spans="1:14" x14ac:dyDescent="0.25">
      <c r="A3" s="262" t="s">
        <v>449</v>
      </c>
    </row>
    <row r="5" spans="1:14" x14ac:dyDescent="0.25">
      <c r="A5" s="655" t="s">
        <v>387</v>
      </c>
    </row>
    <row r="6" spans="1:14" x14ac:dyDescent="0.25">
      <c r="A6" s="551"/>
      <c r="B6" s="532"/>
      <c r="C6" s="554"/>
      <c r="D6" s="349" t="s">
        <v>341</v>
      </c>
      <c r="E6" s="556" t="s">
        <v>343</v>
      </c>
      <c r="F6" s="552"/>
      <c r="G6" s="552"/>
      <c r="H6" s="553"/>
      <c r="I6" s="556" t="s">
        <v>344</v>
      </c>
      <c r="J6" s="552"/>
      <c r="K6" s="552"/>
      <c r="L6" s="553"/>
      <c r="M6" s="303"/>
      <c r="N6" s="395"/>
    </row>
    <row r="7" spans="1:14" x14ac:dyDescent="0.25">
      <c r="A7" s="550"/>
      <c r="B7" s="318"/>
      <c r="C7" s="318"/>
      <c r="D7" s="514" t="s">
        <v>342</v>
      </c>
      <c r="E7" s="314">
        <v>2013</v>
      </c>
      <c r="F7" s="525">
        <v>2014</v>
      </c>
      <c r="G7" s="314" t="s">
        <v>119</v>
      </c>
      <c r="H7" s="315" t="s">
        <v>120</v>
      </c>
      <c r="I7" s="314">
        <v>2013</v>
      </c>
      <c r="J7" s="525">
        <v>2014</v>
      </c>
      <c r="K7" s="314" t="s">
        <v>119</v>
      </c>
      <c r="L7" s="315" t="s">
        <v>120</v>
      </c>
    </row>
    <row r="8" spans="1:14" x14ac:dyDescent="0.25">
      <c r="A8" s="494"/>
      <c r="B8" s="462">
        <v>1</v>
      </c>
      <c r="C8" s="280" t="s">
        <v>123</v>
      </c>
      <c r="D8" s="495" t="s">
        <v>147</v>
      </c>
      <c r="E8" s="303">
        <v>116.71899999999999</v>
      </c>
      <c r="F8" s="303">
        <v>119.64</v>
      </c>
      <c r="G8" s="303">
        <v>122.00236874775121</v>
      </c>
      <c r="H8" s="496">
        <v>124.78116522206153</v>
      </c>
      <c r="I8" s="538"/>
      <c r="J8" s="531"/>
      <c r="K8" s="539"/>
      <c r="L8" s="540"/>
    </row>
    <row r="9" spans="1:14" x14ac:dyDescent="0.25">
      <c r="A9" s="497" t="s">
        <v>124</v>
      </c>
      <c r="B9" s="295">
        <v>2</v>
      </c>
      <c r="C9" s="284" t="s">
        <v>125</v>
      </c>
      <c r="D9" s="320" t="s">
        <v>148</v>
      </c>
      <c r="E9" s="300">
        <v>2.5649999999999999</v>
      </c>
      <c r="F9" s="303">
        <v>2.5870000000000002</v>
      </c>
      <c r="G9" s="300">
        <v>2.5377125</v>
      </c>
      <c r="H9" s="498">
        <v>2.4435500000000001</v>
      </c>
      <c r="I9" s="541"/>
      <c r="J9" s="559">
        <f>F9/E9-1</f>
        <v>8.5769980506824606E-3</v>
      </c>
      <c r="K9" s="542">
        <f t="shared" ref="K9:L9" si="0">G9/F9-1</f>
        <v>-1.9051990722845025E-2</v>
      </c>
      <c r="L9" s="543">
        <f t="shared" si="0"/>
        <v>-3.7105267046601997E-2</v>
      </c>
    </row>
    <row r="10" spans="1:14" x14ac:dyDescent="0.25">
      <c r="A10" s="497" t="s">
        <v>124</v>
      </c>
      <c r="B10" s="295">
        <v>3</v>
      </c>
      <c r="C10" s="284" t="s">
        <v>126</v>
      </c>
      <c r="D10" s="320" t="s">
        <v>149</v>
      </c>
      <c r="E10" s="300">
        <v>1.209357</v>
      </c>
      <c r="F10" s="303">
        <v>0.88300000000000001</v>
      </c>
      <c r="G10" s="300">
        <v>1.3051937260135664</v>
      </c>
      <c r="H10" s="498">
        <v>1.1716801892586655</v>
      </c>
      <c r="I10" s="541"/>
      <c r="J10" s="559">
        <f t="shared" ref="J10:J13" si="1">F10/E10-1</f>
        <v>-0.26985993383260687</v>
      </c>
      <c r="K10" s="542">
        <f>G10/F10-1</f>
        <v>0.47813559004933914</v>
      </c>
      <c r="L10" s="543">
        <f t="shared" ref="L10:L13" si="2">H10/G10-1</f>
        <v>-0.10229403811393523</v>
      </c>
    </row>
    <row r="11" spans="1:14" x14ac:dyDescent="0.25">
      <c r="A11" s="497" t="s">
        <v>124</v>
      </c>
      <c r="B11" s="295">
        <v>4</v>
      </c>
      <c r="C11" s="284" t="s">
        <v>127</v>
      </c>
      <c r="D11" s="320" t="s">
        <v>150</v>
      </c>
      <c r="E11" s="300">
        <v>0.58359890201131803</v>
      </c>
      <c r="F11" s="303">
        <v>0.72302901271820841</v>
      </c>
      <c r="G11" s="300">
        <v>0.821263088712058</v>
      </c>
      <c r="H11" s="498">
        <v>0.75479368249932677</v>
      </c>
      <c r="I11" s="541"/>
      <c r="J11" s="559">
        <f t="shared" si="1"/>
        <v>0.23891427867043236</v>
      </c>
      <c r="K11" s="542">
        <f t="shared" ref="K11:K13" si="3">G11/F11-1</f>
        <v>0.13586463926881875</v>
      </c>
      <c r="L11" s="543">
        <f t="shared" si="2"/>
        <v>-8.0935582185936994E-2</v>
      </c>
    </row>
    <row r="12" spans="1:14" x14ac:dyDescent="0.25">
      <c r="A12" s="497" t="s">
        <v>124</v>
      </c>
      <c r="B12" s="295" t="s">
        <v>128</v>
      </c>
      <c r="C12" s="284" t="s">
        <v>129</v>
      </c>
      <c r="D12" s="320" t="s">
        <v>151</v>
      </c>
      <c r="E12" s="300">
        <v>8.4060000000000006</v>
      </c>
      <c r="F12" s="303">
        <v>8.3810000000000002</v>
      </c>
      <c r="G12" s="300">
        <v>8.8052138000000006</v>
      </c>
      <c r="H12" s="498">
        <v>9.0316520069999999</v>
      </c>
      <c r="I12" s="541"/>
      <c r="J12" s="559">
        <f t="shared" si="1"/>
        <v>-2.9740661432310356E-3</v>
      </c>
      <c r="K12" s="542">
        <f t="shared" si="3"/>
        <v>5.0616131726524349E-2</v>
      </c>
      <c r="L12" s="543">
        <f t="shared" si="2"/>
        <v>2.5716378062279333E-2</v>
      </c>
    </row>
    <row r="13" spans="1:14" x14ac:dyDescent="0.25">
      <c r="A13" s="547" t="s">
        <v>130</v>
      </c>
      <c r="B13" s="518" t="s">
        <v>131</v>
      </c>
      <c r="C13" s="318" t="s">
        <v>132</v>
      </c>
      <c r="D13" s="514"/>
      <c r="E13" s="548">
        <v>7.6749999999999989</v>
      </c>
      <c r="F13" s="506">
        <v>8.0542499999999997</v>
      </c>
      <c r="G13" s="548">
        <v>8.3860534500000004</v>
      </c>
      <c r="H13" s="549">
        <v>8.6559664517500003</v>
      </c>
      <c r="I13" s="544"/>
      <c r="J13" s="560">
        <f t="shared" si="1"/>
        <v>4.9413680781759117E-2</v>
      </c>
      <c r="K13" s="545">
        <f t="shared" si="3"/>
        <v>4.1196070397616191E-2</v>
      </c>
      <c r="L13" s="546">
        <f t="shared" si="2"/>
        <v>3.2185938637202538E-2</v>
      </c>
    </row>
    <row r="14" spans="1:14" x14ac:dyDescent="0.25">
      <c r="A14" s="527" t="s">
        <v>133</v>
      </c>
      <c r="B14" s="528" t="s">
        <v>134</v>
      </c>
      <c r="C14" s="280" t="s">
        <v>135</v>
      </c>
      <c r="D14" s="495"/>
      <c r="E14" s="562">
        <f>E8-E9-E10-E11-E12+E13</f>
        <v>111.63004409798867</v>
      </c>
      <c r="F14" s="529">
        <f t="shared" ref="F14:H14" si="4">F8-F9-F10-F11-F12+F13</f>
        <v>115.12022098728178</v>
      </c>
      <c r="G14" s="529">
        <f t="shared" si="4"/>
        <v>116.91903908302558</v>
      </c>
      <c r="H14" s="530">
        <f t="shared" si="4"/>
        <v>120.03545579505354</v>
      </c>
      <c r="I14" s="555"/>
      <c r="J14" s="560"/>
      <c r="K14" s="545"/>
      <c r="L14" s="546"/>
    </row>
    <row r="15" spans="1:14" x14ac:dyDescent="0.25">
      <c r="A15" s="494"/>
      <c r="B15" s="462"/>
      <c r="C15" s="531"/>
      <c r="D15" s="532"/>
      <c r="E15" s="303"/>
      <c r="F15" s="303"/>
      <c r="G15" s="303"/>
      <c r="H15" s="303"/>
      <c r="I15" s="303"/>
      <c r="J15" s="303"/>
      <c r="K15" s="303"/>
    </row>
    <row r="16" spans="1:14" x14ac:dyDescent="0.25">
      <c r="A16" s="656" t="s">
        <v>388</v>
      </c>
      <c r="B16" s="462"/>
      <c r="C16" s="280"/>
      <c r="D16" s="462"/>
      <c r="E16" s="303"/>
      <c r="F16" s="303"/>
      <c r="G16" s="303"/>
      <c r="H16" s="303"/>
      <c r="I16" s="303"/>
      <c r="J16" s="303"/>
      <c r="K16" s="303"/>
    </row>
    <row r="17" spans="1:10" x14ac:dyDescent="0.25">
      <c r="A17" s="655" t="s">
        <v>349</v>
      </c>
    </row>
    <row r="18" spans="1:10" x14ac:dyDescent="0.25">
      <c r="D18" s="394"/>
      <c r="J18" s="563"/>
    </row>
    <row r="19" spans="1:10" ht="30" x14ac:dyDescent="0.25">
      <c r="A19" s="357" t="s">
        <v>118</v>
      </c>
      <c r="B19" s="533"/>
      <c r="C19" s="533"/>
      <c r="D19" s="535" t="s">
        <v>140</v>
      </c>
      <c r="E19" s="360">
        <v>2013</v>
      </c>
      <c r="F19" s="534">
        <v>2014</v>
      </c>
      <c r="G19" s="360" t="s">
        <v>119</v>
      </c>
      <c r="H19" s="388" t="s">
        <v>120</v>
      </c>
    </row>
    <row r="20" spans="1:10" x14ac:dyDescent="0.25">
      <c r="A20" s="494"/>
      <c r="B20" s="462">
        <v>1</v>
      </c>
      <c r="C20" s="280" t="s">
        <v>123</v>
      </c>
      <c r="D20" s="495" t="s">
        <v>147</v>
      </c>
      <c r="E20" s="303">
        <v>116.71899999999999</v>
      </c>
      <c r="F20" s="303">
        <v>119.64</v>
      </c>
      <c r="G20" s="303">
        <v>122.00236874775121</v>
      </c>
      <c r="H20" s="496">
        <v>124.78116522206153</v>
      </c>
    </row>
    <row r="21" spans="1:10" x14ac:dyDescent="0.25">
      <c r="A21" s="162" t="s">
        <v>124</v>
      </c>
      <c r="B21" s="163">
        <v>2</v>
      </c>
      <c r="C21" s="161" t="s">
        <v>125</v>
      </c>
      <c r="D21" s="561" t="s">
        <v>148</v>
      </c>
      <c r="E21" s="211"/>
      <c r="F21" s="212"/>
      <c r="G21" s="211"/>
      <c r="H21" s="214"/>
    </row>
    <row r="22" spans="1:10" x14ac:dyDescent="0.25">
      <c r="A22" s="162" t="s">
        <v>124</v>
      </c>
      <c r="B22" s="163">
        <v>3</v>
      </c>
      <c r="C22" s="161" t="s">
        <v>126</v>
      </c>
      <c r="D22" s="561" t="s">
        <v>149</v>
      </c>
      <c r="E22" s="211"/>
      <c r="F22" s="212"/>
      <c r="G22" s="211"/>
      <c r="H22" s="214"/>
    </row>
    <row r="23" spans="1:10" x14ac:dyDescent="0.25">
      <c r="A23" s="162" t="s">
        <v>124</v>
      </c>
      <c r="B23" s="163">
        <v>4</v>
      </c>
      <c r="C23" s="161" t="s">
        <v>127</v>
      </c>
      <c r="D23" s="561" t="s">
        <v>150</v>
      </c>
      <c r="E23" s="211"/>
      <c r="F23" s="212"/>
      <c r="G23" s="211"/>
      <c r="H23" s="214"/>
    </row>
    <row r="24" spans="1:10" x14ac:dyDescent="0.25">
      <c r="A24" s="497" t="s">
        <v>124</v>
      </c>
      <c r="B24" s="295" t="s">
        <v>128</v>
      </c>
      <c r="C24" s="284" t="s">
        <v>129</v>
      </c>
      <c r="D24" s="320" t="s">
        <v>151</v>
      </c>
      <c r="E24" s="300">
        <v>8.4060000000000006</v>
      </c>
      <c r="F24" s="303">
        <v>8.3810000000000002</v>
      </c>
      <c r="G24" s="300">
        <v>8.8052138000000006</v>
      </c>
      <c r="H24" s="498">
        <v>9.0316520069999999</v>
      </c>
    </row>
    <row r="25" spans="1:10" s="275" customFormat="1" x14ac:dyDescent="0.25">
      <c r="A25" s="164" t="s">
        <v>130</v>
      </c>
      <c r="B25" s="152" t="s">
        <v>131</v>
      </c>
      <c r="C25" s="165" t="s">
        <v>132</v>
      </c>
      <c r="D25" s="566"/>
      <c r="E25" s="166"/>
      <c r="F25" s="179"/>
      <c r="G25" s="166"/>
      <c r="H25" s="215"/>
    </row>
    <row r="26" spans="1:10" x14ac:dyDescent="0.25">
      <c r="A26" s="494" t="s">
        <v>133</v>
      </c>
      <c r="B26" s="462" t="s">
        <v>134</v>
      </c>
      <c r="C26" s="280" t="s">
        <v>135</v>
      </c>
      <c r="D26" s="495"/>
      <c r="E26" s="303">
        <f>E20-E21-E22-E23-E24+E25</f>
        <v>108.31299999999999</v>
      </c>
      <c r="F26" s="303">
        <f>F20-F21-F22-F23-F24+F25</f>
        <v>111.259</v>
      </c>
      <c r="G26" s="303">
        <f>G20-G21-G22-G23-G24+G25</f>
        <v>113.1971549477512</v>
      </c>
      <c r="H26" s="496">
        <f t="shared" ref="H26" si="5">H20-H21-H22-H23-H24+H25</f>
        <v>115.74951321506153</v>
      </c>
    </row>
    <row r="27" spans="1:10" x14ac:dyDescent="0.25">
      <c r="A27" s="497" t="s">
        <v>124</v>
      </c>
      <c r="B27" s="295">
        <v>6</v>
      </c>
      <c r="C27" s="284" t="s">
        <v>136</v>
      </c>
      <c r="D27" s="320" t="s">
        <v>152</v>
      </c>
      <c r="E27" s="300">
        <v>1.4555308824827462</v>
      </c>
      <c r="F27" s="303">
        <v>0.70899999999999996</v>
      </c>
      <c r="G27" s="300">
        <v>0.81700865419175572</v>
      </c>
      <c r="H27" s="498">
        <v>0.39708936488887941</v>
      </c>
    </row>
    <row r="28" spans="1:10" x14ac:dyDescent="0.25">
      <c r="A28" s="497" t="s">
        <v>124</v>
      </c>
      <c r="B28" s="295">
        <v>7</v>
      </c>
      <c r="C28" s="284" t="s">
        <v>137</v>
      </c>
      <c r="D28" s="320" t="s">
        <v>153</v>
      </c>
      <c r="E28" s="499">
        <v>0.44</v>
      </c>
      <c r="F28" s="500">
        <v>0.10600000000000001</v>
      </c>
      <c r="G28" s="499">
        <v>4.8050000000000002E-2</v>
      </c>
      <c r="H28" s="501">
        <v>4.7454999999999997E-2</v>
      </c>
    </row>
    <row r="29" spans="1:10" x14ac:dyDescent="0.25">
      <c r="A29" s="502" t="s">
        <v>133</v>
      </c>
      <c r="B29" s="503" t="s">
        <v>138</v>
      </c>
      <c r="C29" s="504" t="s">
        <v>139</v>
      </c>
      <c r="D29" s="505"/>
      <c r="E29" s="548">
        <f>E26-E27-E28</f>
        <v>106.41746911751724</v>
      </c>
      <c r="F29" s="506">
        <f>F26-F27-F28</f>
        <v>110.444</v>
      </c>
      <c r="G29" s="548">
        <f>G26-G27-G28</f>
        <v>112.33209629355945</v>
      </c>
      <c r="H29" s="549">
        <f t="shared" ref="H29" si="6">H26-H27-H28</f>
        <v>115.30496885017264</v>
      </c>
    </row>
    <row r="30" spans="1:10" x14ac:dyDescent="0.25">
      <c r="A30" s="507" t="s">
        <v>143</v>
      </c>
      <c r="B30" s="280"/>
      <c r="C30" s="280"/>
      <c r="D30" s="320"/>
      <c r="E30" s="304"/>
      <c r="F30" s="458"/>
      <c r="G30" s="304"/>
      <c r="H30" s="321"/>
    </row>
    <row r="31" spans="1:10" x14ac:dyDescent="0.25">
      <c r="A31" s="289"/>
      <c r="B31" s="284"/>
      <c r="C31" s="284" t="s">
        <v>141</v>
      </c>
      <c r="D31" s="320"/>
      <c r="E31" s="304"/>
      <c r="F31" s="492">
        <f>(F29-E26)/E26</f>
        <v>1.9674461975940236E-2</v>
      </c>
      <c r="G31" s="306">
        <f t="shared" ref="G31" si="7">(G29-F26)/F26</f>
        <v>9.6450291082918662E-3</v>
      </c>
      <c r="H31" s="372">
        <f t="shared" ref="H31" si="8">(H29-G26)/G26</f>
        <v>1.862073214997631E-2</v>
      </c>
    </row>
    <row r="32" spans="1:10" x14ac:dyDescent="0.25">
      <c r="A32" s="508"/>
      <c r="B32" s="509"/>
      <c r="C32" s="509" t="s">
        <v>232</v>
      </c>
      <c r="D32" s="510"/>
      <c r="E32" s="511"/>
      <c r="F32" s="512">
        <v>2.0500000000000001E-2</v>
      </c>
      <c r="G32" s="512">
        <v>1.3999999999999999E-2</v>
      </c>
      <c r="H32" s="513">
        <v>1.3999999999999999E-2</v>
      </c>
    </row>
    <row r="33" spans="1:25" x14ac:dyDescent="0.25">
      <c r="A33" s="325"/>
      <c r="B33" s="318"/>
      <c r="C33" s="318" t="s">
        <v>142</v>
      </c>
      <c r="D33" s="514"/>
      <c r="E33" s="314"/>
      <c r="F33" s="515">
        <f>(1+F31)/(1+F32)-1</f>
        <v>-8.0895445767747987E-4</v>
      </c>
      <c r="G33" s="307">
        <f>(1+G31)/(1+G32)-1</f>
        <v>-4.2948430884695021E-3</v>
      </c>
      <c r="H33" s="378">
        <f>(1+H31)/(1+H32)-1</f>
        <v>4.556935059148115E-3</v>
      </c>
    </row>
    <row r="34" spans="1:25" x14ac:dyDescent="0.25">
      <c r="A34" s="332" t="s">
        <v>144</v>
      </c>
      <c r="B34" s="316"/>
      <c r="C34" s="316"/>
      <c r="D34" s="349"/>
      <c r="E34" s="312"/>
      <c r="F34" s="516">
        <v>8.0000000000000002E-3</v>
      </c>
      <c r="G34" s="517">
        <v>6.0000000000000001E-3</v>
      </c>
      <c r="H34" s="537">
        <v>-1E-3</v>
      </c>
    </row>
    <row r="35" spans="1:25" x14ac:dyDescent="0.25">
      <c r="A35" s="325"/>
      <c r="B35" s="318"/>
      <c r="C35" s="518" t="s">
        <v>145</v>
      </c>
      <c r="D35" s="514"/>
      <c r="E35" s="314"/>
      <c r="F35" s="515">
        <f>F34-F33</f>
        <v>8.80895445767748E-3</v>
      </c>
      <c r="G35" s="307">
        <f t="shared" ref="G35:H35" si="9">G34-G33</f>
        <v>1.0294843088469502E-2</v>
      </c>
      <c r="H35" s="378">
        <f t="shared" si="9"/>
        <v>-5.5569350591481151E-3</v>
      </c>
    </row>
    <row r="36" spans="1:25" x14ac:dyDescent="0.25">
      <c r="A36" s="398" t="s">
        <v>146</v>
      </c>
      <c r="B36" s="280"/>
      <c r="C36" s="280"/>
      <c r="D36" s="320"/>
      <c r="E36" s="304"/>
      <c r="F36" s="458"/>
      <c r="G36" s="304"/>
      <c r="H36" s="321"/>
    </row>
    <row r="37" spans="1:25" x14ac:dyDescent="0.25">
      <c r="A37" s="289"/>
      <c r="B37" s="284"/>
      <c r="C37" s="295" t="s">
        <v>156</v>
      </c>
      <c r="D37" s="320" t="s">
        <v>157</v>
      </c>
      <c r="E37" s="381"/>
      <c r="F37" s="491">
        <v>204.01499999999999</v>
      </c>
      <c r="G37" s="381">
        <v>206.57804345435099</v>
      </c>
      <c r="H37" s="519">
        <v>212.50518090542423</v>
      </c>
    </row>
    <row r="38" spans="1:25" x14ac:dyDescent="0.25">
      <c r="A38" s="289"/>
      <c r="B38" s="284"/>
      <c r="C38" s="284" t="s">
        <v>155</v>
      </c>
      <c r="D38" s="320"/>
      <c r="E38" s="304"/>
      <c r="F38" s="564">
        <f>F35*E26/F37</f>
        <v>4.6767359467412726E-3</v>
      </c>
      <c r="G38" s="306">
        <f>G35*F26/G37</f>
        <v>5.5446064258670071E-3</v>
      </c>
      <c r="H38" s="372">
        <f>H35*G26/H37</f>
        <v>-2.9600654263809722E-3</v>
      </c>
    </row>
    <row r="39" spans="1:25" x14ac:dyDescent="0.25">
      <c r="A39" s="325"/>
      <c r="B39" s="318"/>
      <c r="C39" s="396" t="s">
        <v>237</v>
      </c>
      <c r="D39" s="520"/>
      <c r="E39" s="526"/>
      <c r="F39" s="565" t="s">
        <v>235</v>
      </c>
      <c r="G39" s="526" t="s">
        <v>235</v>
      </c>
      <c r="H39" s="536" t="s">
        <v>235</v>
      </c>
    </row>
    <row r="40" spans="1:25" x14ac:dyDescent="0.25">
      <c r="A40" s="284"/>
      <c r="B40" s="284"/>
      <c r="C40" s="395"/>
      <c r="D40" s="557"/>
      <c r="E40" s="558"/>
      <c r="F40" s="657"/>
      <c r="G40" s="558"/>
      <c r="H40" s="558"/>
    </row>
    <row r="41" spans="1:25" x14ac:dyDescent="0.25">
      <c r="A41" s="284" t="s">
        <v>397</v>
      </c>
      <c r="B41" s="284"/>
      <c r="C41" s="395"/>
      <c r="D41" s="557"/>
      <c r="E41" s="558"/>
      <c r="F41" s="657"/>
      <c r="G41" s="558"/>
      <c r="H41" s="558"/>
    </row>
    <row r="42" spans="1:25" x14ac:dyDescent="0.25">
      <c r="A42" s="284" t="s">
        <v>389</v>
      </c>
      <c r="B42" s="284"/>
      <c r="C42" s="395"/>
      <c r="D42" s="557"/>
      <c r="E42" s="558"/>
      <c r="F42" s="558"/>
      <c r="G42" s="558"/>
      <c r="H42" s="558"/>
    </row>
    <row r="43" spans="1:25" x14ac:dyDescent="0.25">
      <c r="A43" s="284"/>
      <c r="B43" s="284"/>
      <c r="C43" s="395"/>
      <c r="D43" s="557"/>
      <c r="E43" s="558"/>
      <c r="F43" s="558"/>
      <c r="G43" s="558"/>
      <c r="H43" s="558"/>
    </row>
    <row r="44" spans="1:25" x14ac:dyDescent="0.25">
      <c r="A44" s="262" t="s">
        <v>398</v>
      </c>
      <c r="O44" s="521"/>
      <c r="P44" s="521"/>
      <c r="Q44" s="521"/>
      <c r="R44" s="521"/>
      <c r="S44" s="521"/>
      <c r="T44" s="303"/>
      <c r="U44" s="521"/>
      <c r="V44" s="521"/>
      <c r="W44" s="521"/>
      <c r="X44" s="521"/>
      <c r="Y44" s="521"/>
    </row>
    <row r="45" spans="1:25" x14ac:dyDescent="0.25">
      <c r="A45" s="262" t="s">
        <v>345</v>
      </c>
      <c r="O45" s="521"/>
      <c r="P45" s="521"/>
      <c r="Q45" s="521"/>
      <c r="R45" s="521"/>
      <c r="S45" s="521"/>
      <c r="T45" s="303"/>
      <c r="U45" s="521"/>
      <c r="V45" s="521"/>
      <c r="W45" s="521"/>
      <c r="X45" s="521"/>
      <c r="Y45" s="521"/>
    </row>
    <row r="46" spans="1:25" x14ac:dyDescent="0.25">
      <c r="A46" s="262" t="s">
        <v>399</v>
      </c>
      <c r="O46" s="521"/>
      <c r="P46" s="521"/>
      <c r="Q46" s="521"/>
      <c r="R46" s="521"/>
      <c r="S46" s="521"/>
      <c r="T46" s="303"/>
      <c r="U46" s="521"/>
      <c r="V46" s="521"/>
      <c r="W46" s="521"/>
      <c r="X46" s="521"/>
      <c r="Y46" s="521"/>
    </row>
    <row r="47" spans="1:25" x14ac:dyDescent="0.25">
      <c r="O47" s="521"/>
      <c r="P47" s="521"/>
      <c r="Q47" s="521"/>
      <c r="R47" s="521"/>
      <c r="S47" s="521"/>
      <c r="T47" s="303"/>
      <c r="U47" s="521"/>
      <c r="V47" s="521"/>
      <c r="W47" s="521"/>
      <c r="X47" s="521"/>
      <c r="Y47" s="521"/>
    </row>
    <row r="48" spans="1:25" x14ac:dyDescent="0.25">
      <c r="A48" s="262" t="s">
        <v>346</v>
      </c>
      <c r="O48" s="521"/>
      <c r="P48" s="521"/>
      <c r="Q48" s="521"/>
      <c r="R48" s="521"/>
      <c r="S48" s="521"/>
      <c r="T48" s="303"/>
      <c r="U48" s="521"/>
      <c r="V48" s="521"/>
      <c r="W48" s="521"/>
      <c r="X48" s="521"/>
      <c r="Y48" s="521"/>
    </row>
    <row r="49" spans="1:26" x14ac:dyDescent="0.25">
      <c r="A49" s="262" t="s">
        <v>350</v>
      </c>
      <c r="O49" s="521"/>
      <c r="P49" s="521"/>
      <c r="Q49" s="521"/>
      <c r="R49" s="521"/>
      <c r="S49" s="521"/>
      <c r="T49" s="303"/>
      <c r="U49" s="521"/>
      <c r="V49" s="521"/>
      <c r="W49" s="521"/>
      <c r="X49" s="521"/>
      <c r="Y49" s="521"/>
    </row>
    <row r="50" spans="1:26" x14ac:dyDescent="0.25">
      <c r="A50" s="262" t="s">
        <v>351</v>
      </c>
      <c r="O50" s="521"/>
      <c r="P50" s="521"/>
      <c r="Q50" s="521"/>
      <c r="R50" s="521"/>
      <c r="S50" s="521"/>
      <c r="T50" s="303"/>
      <c r="U50" s="521"/>
      <c r="V50" s="521"/>
      <c r="W50" s="521"/>
      <c r="X50" s="521"/>
      <c r="Y50" s="521"/>
    </row>
    <row r="51" spans="1:26" x14ac:dyDescent="0.25">
      <c r="A51" s="262" t="s">
        <v>400</v>
      </c>
      <c r="O51" s="521"/>
      <c r="P51" s="521"/>
      <c r="Q51" s="521"/>
      <c r="R51" s="521"/>
      <c r="S51" s="521"/>
      <c r="T51" s="303"/>
      <c r="U51" s="521"/>
      <c r="V51" s="521"/>
      <c r="W51" s="521"/>
      <c r="X51" s="521"/>
      <c r="Y51" s="521"/>
    </row>
    <row r="52" spans="1:26" x14ac:dyDescent="0.25">
      <c r="A52" s="262" t="s">
        <v>352</v>
      </c>
      <c r="O52" s="521"/>
      <c r="P52" s="521"/>
      <c r="Q52" s="521"/>
      <c r="R52" s="521"/>
      <c r="S52" s="521"/>
      <c r="T52" s="303"/>
      <c r="U52" s="521"/>
      <c r="V52" s="521"/>
      <c r="W52" s="521"/>
      <c r="X52" s="521"/>
      <c r="Y52" s="521"/>
    </row>
    <row r="53" spans="1:26" x14ac:dyDescent="0.25">
      <c r="D53" s="523"/>
      <c r="E53" s="523"/>
      <c r="F53" s="523"/>
      <c r="G53" s="523"/>
      <c r="H53" s="523"/>
      <c r="I53" s="524"/>
      <c r="J53" s="523"/>
      <c r="K53" s="523"/>
      <c r="L53" s="523"/>
      <c r="M53" s="523"/>
      <c r="N53" s="523"/>
      <c r="P53" s="521"/>
      <c r="Q53" s="521"/>
      <c r="R53" s="521"/>
      <c r="S53" s="521"/>
      <c r="T53" s="521"/>
      <c r="U53" s="303"/>
      <c r="V53" s="521"/>
      <c r="W53" s="521"/>
      <c r="X53" s="521"/>
      <c r="Y53" s="521"/>
      <c r="Z53" s="522"/>
    </row>
    <row r="54" spans="1:26" x14ac:dyDescent="0.25">
      <c r="A54" s="357" t="s">
        <v>118</v>
      </c>
      <c r="B54" s="533"/>
      <c r="C54" s="533"/>
      <c r="D54" s="778">
        <v>2014</v>
      </c>
    </row>
    <row r="55" spans="1:26" x14ac:dyDescent="0.25">
      <c r="A55" s="507" t="s">
        <v>143</v>
      </c>
      <c r="B55" s="280"/>
      <c r="C55" s="280"/>
      <c r="D55" s="779"/>
    </row>
    <row r="56" spans="1:26" x14ac:dyDescent="0.25">
      <c r="A56" s="289"/>
      <c r="B56" s="284"/>
      <c r="C56" s="284" t="s">
        <v>141</v>
      </c>
      <c r="D56" s="780">
        <v>1.9674461975940201E-2</v>
      </c>
    </row>
    <row r="57" spans="1:26" x14ac:dyDescent="0.25">
      <c r="A57" s="567"/>
      <c r="B57" s="568"/>
      <c r="C57" s="568" t="s">
        <v>160</v>
      </c>
      <c r="D57" s="781">
        <v>1.0999999999999999E-2</v>
      </c>
    </row>
    <row r="58" spans="1:26" x14ac:dyDescent="0.25">
      <c r="A58" s="325"/>
      <c r="B58" s="318"/>
      <c r="C58" s="318" t="s">
        <v>142</v>
      </c>
      <c r="D58" s="782">
        <f>(1+D56)/(1+D57)-1</f>
        <v>8.580081084015978E-3</v>
      </c>
    </row>
    <row r="59" spans="1:26" x14ac:dyDescent="0.25">
      <c r="A59" s="204" t="s">
        <v>347</v>
      </c>
      <c r="B59" s="205"/>
      <c r="C59" s="205"/>
      <c r="D59" s="783">
        <v>-1E-3</v>
      </c>
    </row>
    <row r="60" spans="1:26" x14ac:dyDescent="0.25">
      <c r="A60" s="325"/>
      <c r="B60" s="318"/>
      <c r="C60" s="518" t="s">
        <v>145</v>
      </c>
      <c r="D60" s="782">
        <f>D59-D58</f>
        <v>-9.5800810840159789E-3</v>
      </c>
    </row>
    <row r="61" spans="1:26" x14ac:dyDescent="0.25">
      <c r="A61" s="398" t="s">
        <v>146</v>
      </c>
      <c r="B61" s="280"/>
      <c r="C61" s="280"/>
      <c r="D61" s="779"/>
    </row>
    <row r="62" spans="1:26" x14ac:dyDescent="0.25">
      <c r="A62" s="289"/>
      <c r="B62" s="284"/>
      <c r="C62" s="295" t="s">
        <v>156</v>
      </c>
      <c r="D62" s="784">
        <v>204.01499999999999</v>
      </c>
    </row>
    <row r="63" spans="1:26" x14ac:dyDescent="0.25">
      <c r="A63" s="289"/>
      <c r="B63" s="284"/>
      <c r="C63" s="284" t="s">
        <v>155</v>
      </c>
      <c r="D63" s="785">
        <f>D60*E26/D62</f>
        <v>-5.0861325022818066E-3</v>
      </c>
    </row>
    <row r="64" spans="1:26" x14ac:dyDescent="0.25">
      <c r="A64" s="325"/>
      <c r="B64" s="318"/>
      <c r="C64" s="396" t="s">
        <v>237</v>
      </c>
      <c r="D64" s="786" t="s">
        <v>236</v>
      </c>
    </row>
    <row r="65" spans="1:1" x14ac:dyDescent="0.25">
      <c r="A65" s="262" t="s">
        <v>348</v>
      </c>
    </row>
  </sheetData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A3"/>
  <sheetViews>
    <sheetView workbookViewId="0">
      <selection activeCell="A4" sqref="A4"/>
    </sheetView>
  </sheetViews>
  <sheetFormatPr defaultRowHeight="15" x14ac:dyDescent="0.25"/>
  <cols>
    <col min="1" max="16384" width="9.140625" style="262"/>
  </cols>
  <sheetData>
    <row r="1" spans="1:1" x14ac:dyDescent="0.25">
      <c r="A1" s="262" t="s">
        <v>444</v>
      </c>
    </row>
    <row r="2" spans="1:1" x14ac:dyDescent="0.25">
      <c r="A2" s="262" t="s">
        <v>441</v>
      </c>
    </row>
    <row r="3" spans="1:1" x14ac:dyDescent="0.25">
      <c r="A3" s="262" t="s">
        <v>442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V55"/>
  <sheetViews>
    <sheetView workbookViewId="0"/>
  </sheetViews>
  <sheetFormatPr defaultRowHeight="15" x14ac:dyDescent="0.25"/>
  <cols>
    <col min="1" max="1" width="9.140625" style="265"/>
    <col min="2" max="2" width="13.42578125" style="265" customWidth="1"/>
    <col min="3" max="3" width="15.5703125" style="265" customWidth="1"/>
    <col min="4" max="4" width="14.42578125" style="265" customWidth="1"/>
    <col min="5" max="5" width="14.28515625" style="265" customWidth="1"/>
    <col min="6" max="6" width="10.85546875" style="265" customWidth="1"/>
    <col min="7" max="7" width="12.5703125" style="265" customWidth="1"/>
    <col min="8" max="8" width="15.140625" style="265" customWidth="1"/>
    <col min="9" max="9" width="16.7109375" style="265" customWidth="1"/>
    <col min="10" max="10" width="11.140625" style="265" customWidth="1"/>
    <col min="11" max="12" width="14.140625" style="265" customWidth="1"/>
    <col min="13" max="13" width="16.42578125" style="265" customWidth="1"/>
    <col min="14" max="14" width="14.28515625" style="265" customWidth="1"/>
    <col min="15" max="15" width="8.7109375" style="265" customWidth="1"/>
    <col min="16" max="16" width="8.28515625" style="265" customWidth="1"/>
    <col min="17" max="17" width="15.140625" style="265" customWidth="1"/>
    <col min="18" max="18" width="16.140625" style="265" customWidth="1"/>
    <col min="19" max="20" width="11.5703125" style="265" customWidth="1"/>
    <col min="21" max="21" width="18.7109375" style="265" customWidth="1"/>
    <col min="22" max="16384" width="9.140625" style="265"/>
  </cols>
  <sheetData>
    <row r="1" spans="1:22" x14ac:dyDescent="0.25">
      <c r="A1" s="265" t="s">
        <v>394</v>
      </c>
    </row>
    <row r="2" spans="1:22" ht="17.25" x14ac:dyDescent="0.25">
      <c r="A2" s="265" t="s">
        <v>112</v>
      </c>
    </row>
    <row r="3" spans="1:22" x14ac:dyDescent="0.25">
      <c r="A3" s="265" t="s">
        <v>94</v>
      </c>
    </row>
    <row r="4" spans="1:22" ht="17.25" x14ac:dyDescent="0.25">
      <c r="A4" s="265" t="s">
        <v>95</v>
      </c>
    </row>
    <row r="5" spans="1:22" x14ac:dyDescent="0.25">
      <c r="A5" s="265" t="s">
        <v>69</v>
      </c>
    </row>
    <row r="6" spans="1:22" ht="17.25" x14ac:dyDescent="0.25">
      <c r="A6" s="265" t="s">
        <v>111</v>
      </c>
    </row>
    <row r="7" spans="1:22" ht="17.25" x14ac:dyDescent="0.25">
      <c r="A7" s="265" t="s">
        <v>70</v>
      </c>
    </row>
    <row r="9" spans="1:22" x14ac:dyDescent="0.25">
      <c r="A9" s="265" t="s">
        <v>96</v>
      </c>
    </row>
    <row r="10" spans="1:22" x14ac:dyDescent="0.25">
      <c r="A10" s="265" t="s">
        <v>86</v>
      </c>
    </row>
    <row r="11" spans="1:22" x14ac:dyDescent="0.25">
      <c r="A11" s="265" t="s">
        <v>97</v>
      </c>
    </row>
    <row r="12" spans="1:22" x14ac:dyDescent="0.25">
      <c r="A12" s="265" t="s">
        <v>87</v>
      </c>
    </row>
    <row r="14" spans="1:22" ht="18.75" x14ac:dyDescent="0.3">
      <c r="B14" s="269" t="s">
        <v>88</v>
      </c>
      <c r="C14" s="796" t="s">
        <v>61</v>
      </c>
      <c r="D14" s="796"/>
      <c r="E14" s="796"/>
      <c r="F14" s="797" t="s">
        <v>62</v>
      </c>
      <c r="G14" s="797"/>
      <c r="H14" s="797"/>
      <c r="I14" s="797"/>
      <c r="J14" s="797" t="s">
        <v>63</v>
      </c>
      <c r="K14" s="797"/>
      <c r="L14" s="797"/>
      <c r="M14" s="459" t="s">
        <v>64</v>
      </c>
      <c r="N14" s="274"/>
      <c r="O14" s="274"/>
      <c r="S14" s="274"/>
      <c r="T14" s="274"/>
      <c r="U14" s="274"/>
      <c r="V14" s="274"/>
    </row>
    <row r="15" spans="1:22" ht="45" x14ac:dyDescent="0.25">
      <c r="B15" s="466"/>
      <c r="C15" s="44" t="s">
        <v>56</v>
      </c>
      <c r="D15" s="43" t="s">
        <v>55</v>
      </c>
      <c r="E15" s="45" t="s">
        <v>60</v>
      </c>
      <c r="F15" s="29" t="s">
        <v>80</v>
      </c>
      <c r="G15" s="28" t="s">
        <v>84</v>
      </c>
      <c r="H15" s="28" t="s">
        <v>71</v>
      </c>
      <c r="I15" s="42" t="s">
        <v>43</v>
      </c>
      <c r="J15" s="36" t="s">
        <v>42</v>
      </c>
      <c r="K15" s="36" t="s">
        <v>52</v>
      </c>
      <c r="L15" s="28" t="s">
        <v>68</v>
      </c>
      <c r="M15" s="30" t="s">
        <v>44</v>
      </c>
      <c r="N15" s="464"/>
    </row>
    <row r="16" spans="1:22" ht="17.25" x14ac:dyDescent="0.25">
      <c r="B16" s="357"/>
      <c r="C16" s="92" t="s">
        <v>53</v>
      </c>
      <c r="D16" s="93" t="s">
        <v>54</v>
      </c>
      <c r="E16" s="94" t="s">
        <v>54</v>
      </c>
      <c r="F16" s="95"/>
      <c r="G16" s="78" t="s">
        <v>83</v>
      </c>
      <c r="H16" s="58" t="s">
        <v>54</v>
      </c>
      <c r="I16" s="96" t="s">
        <v>58</v>
      </c>
      <c r="J16" s="76" t="s">
        <v>45</v>
      </c>
      <c r="K16" s="76" t="s">
        <v>46</v>
      </c>
      <c r="L16" s="78" t="s">
        <v>57</v>
      </c>
      <c r="M16" s="31" t="s">
        <v>59</v>
      </c>
      <c r="N16" s="304"/>
    </row>
    <row r="17" spans="2:16" x14ac:dyDescent="0.25">
      <c r="B17" s="359" t="s">
        <v>28</v>
      </c>
      <c r="C17" s="92" t="s">
        <v>47</v>
      </c>
      <c r="D17" s="93" t="s">
        <v>79</v>
      </c>
      <c r="E17" s="97" t="s">
        <v>79</v>
      </c>
      <c r="F17" s="98" t="s">
        <v>47</v>
      </c>
      <c r="G17" s="97" t="s">
        <v>47</v>
      </c>
      <c r="H17" s="97" t="s">
        <v>79</v>
      </c>
      <c r="I17" s="94" t="s">
        <v>79</v>
      </c>
      <c r="J17" s="99"/>
      <c r="K17" s="93" t="s">
        <v>79</v>
      </c>
      <c r="L17" s="97" t="s">
        <v>79</v>
      </c>
      <c r="M17" s="47" t="s">
        <v>47</v>
      </c>
      <c r="N17" s="304"/>
      <c r="O17" s="5" t="s">
        <v>294</v>
      </c>
    </row>
    <row r="18" spans="2:16" x14ac:dyDescent="0.25">
      <c r="B18" s="467">
        <v>2005</v>
      </c>
      <c r="C18" s="100"/>
      <c r="D18" s="101">
        <v>164.4</v>
      </c>
      <c r="E18" s="102"/>
      <c r="F18" s="38">
        <v>0.16527413843583399</v>
      </c>
      <c r="G18" s="131">
        <v>9.4883882876012307E-2</v>
      </c>
      <c r="H18" s="102">
        <f>G18*D18/100</f>
        <v>0.15598910344816425</v>
      </c>
      <c r="I18" s="103"/>
      <c r="J18" s="141">
        <v>91.506100000000004</v>
      </c>
      <c r="K18" s="101">
        <v>179.67054999999999</v>
      </c>
      <c r="L18" s="102"/>
      <c r="M18" s="32"/>
      <c r="N18" s="300"/>
      <c r="O18" s="104"/>
      <c r="P18" s="265" t="s">
        <v>49</v>
      </c>
    </row>
    <row r="19" spans="2:16" x14ac:dyDescent="0.25">
      <c r="B19" s="467">
        <v>2006</v>
      </c>
      <c r="C19" s="105">
        <v>38.200000000000003</v>
      </c>
      <c r="D19" s="106">
        <v>172.6</v>
      </c>
      <c r="E19" s="102">
        <f t="shared" ref="E19:E32" si="0">D19*C19/100</f>
        <v>65.933199999999999</v>
      </c>
      <c r="F19" s="38">
        <v>1.8412351152913287</v>
      </c>
      <c r="G19" s="131">
        <v>1.0570530796887518</v>
      </c>
      <c r="H19" s="102">
        <f t="shared" ref="H19:H32" si="1">G19*D19/100</f>
        <v>1.8244736155427856</v>
      </c>
      <c r="I19" s="103"/>
      <c r="J19" s="141">
        <v>92.340999999999994</v>
      </c>
      <c r="K19" s="106">
        <v>183.898303</v>
      </c>
      <c r="L19" s="102"/>
      <c r="M19" s="32"/>
      <c r="N19" s="300"/>
      <c r="O19" s="107"/>
      <c r="P19" s="265" t="s">
        <v>50</v>
      </c>
    </row>
    <row r="20" spans="2:16" x14ac:dyDescent="0.25">
      <c r="B20" s="467">
        <v>2007</v>
      </c>
      <c r="C20" s="105">
        <v>34</v>
      </c>
      <c r="D20" s="101">
        <v>186.6</v>
      </c>
      <c r="E20" s="102">
        <f t="shared" si="0"/>
        <v>63.443999999999996</v>
      </c>
      <c r="F20" s="38">
        <v>4.8285815386509778</v>
      </c>
      <c r="G20" s="131">
        <v>2.7720886613395268</v>
      </c>
      <c r="H20" s="102">
        <f t="shared" si="1"/>
        <v>5.1727174420595565</v>
      </c>
      <c r="I20" s="103">
        <f>E20+H20+H19+H18</f>
        <v>70.597180161050503</v>
      </c>
      <c r="J20" s="141">
        <v>94.894300000000001</v>
      </c>
      <c r="K20" s="101">
        <v>187.96670499999999</v>
      </c>
      <c r="L20" s="102"/>
      <c r="M20" s="32"/>
      <c r="N20" s="300"/>
      <c r="O20" s="108"/>
      <c r="P20" s="265" t="s">
        <v>51</v>
      </c>
    </row>
    <row r="21" spans="2:16" x14ac:dyDescent="0.25">
      <c r="B21" s="467">
        <v>2008</v>
      </c>
      <c r="C21" s="105">
        <v>32.700000000000003</v>
      </c>
      <c r="D21" s="101">
        <v>193.7</v>
      </c>
      <c r="E21" s="102">
        <f t="shared" si="0"/>
        <v>63.3399</v>
      </c>
      <c r="F21" s="38">
        <v>3.9395235661791301</v>
      </c>
      <c r="G21" s="131">
        <v>2.2616804793434389</v>
      </c>
      <c r="H21" s="102">
        <f t="shared" si="1"/>
        <v>4.3808750884882413</v>
      </c>
      <c r="I21" s="103">
        <f>E21+H21+H20+H19</f>
        <v>74.717966146090575</v>
      </c>
      <c r="J21" s="141">
        <v>97.81410000000001</v>
      </c>
      <c r="K21" s="101">
        <v>190.85210799999999</v>
      </c>
      <c r="L21" s="102">
        <f>(K21/K18)*(J21/J18)*D18</f>
        <v>186.66946997481094</v>
      </c>
      <c r="M21" s="32">
        <f>I21/L21*100</f>
        <v>40.026880751401379</v>
      </c>
      <c r="N21" s="300"/>
      <c r="O21" s="465"/>
      <c r="P21" s="292"/>
    </row>
    <row r="22" spans="2:16" x14ac:dyDescent="0.25">
      <c r="B22" s="467">
        <v>2009</v>
      </c>
      <c r="C22" s="105">
        <v>41.7</v>
      </c>
      <c r="D22" s="101">
        <v>181</v>
      </c>
      <c r="E22" s="102">
        <f t="shared" si="0"/>
        <v>75.477000000000004</v>
      </c>
      <c r="F22" s="38">
        <v>-5.0654512209000524</v>
      </c>
      <c r="G22" s="131">
        <v>-2.9080755459187202</v>
      </c>
      <c r="H22" s="102">
        <f t="shared" si="1"/>
        <v>-5.2636167381128836</v>
      </c>
      <c r="I22" s="103">
        <f t="shared" ref="I22:I32" si="2">E22+H22+H21+H20</f>
        <v>79.766975792434906</v>
      </c>
      <c r="J22" s="141">
        <v>99.650499999999994</v>
      </c>
      <c r="K22" s="101">
        <v>191.48237399999999</v>
      </c>
      <c r="L22" s="102">
        <f t="shared" ref="L22:L32" si="3">(K22/K19)*(J22/J19)*D19</f>
        <v>193.94419347421174</v>
      </c>
      <c r="M22" s="32">
        <f t="shared" ref="M22:M32" si="4">I22/L22*100</f>
        <v>41.128829053106614</v>
      </c>
      <c r="N22" s="300"/>
      <c r="O22" s="465"/>
      <c r="P22" s="292"/>
    </row>
    <row r="23" spans="2:16" x14ac:dyDescent="0.25">
      <c r="B23" s="467">
        <v>2010</v>
      </c>
      <c r="C23" s="105">
        <v>47.1</v>
      </c>
      <c r="D23" s="101">
        <v>187.1</v>
      </c>
      <c r="E23" s="102">
        <f t="shared" si="0"/>
        <v>88.124099999999999</v>
      </c>
      <c r="F23" s="38">
        <v>-2.5399111338553548</v>
      </c>
      <c r="G23" s="131">
        <v>-1.4581629819463593</v>
      </c>
      <c r="H23" s="102">
        <f t="shared" si="1"/>
        <v>-2.7282229392216379</v>
      </c>
      <c r="I23" s="103">
        <f t="shared" si="2"/>
        <v>84.513135411153712</v>
      </c>
      <c r="J23" s="141">
        <v>100</v>
      </c>
      <c r="K23" s="101">
        <v>191.92626899999999</v>
      </c>
      <c r="L23" s="102">
        <f t="shared" si="3"/>
        <v>200.78210601623979</v>
      </c>
      <c r="M23" s="32">
        <f t="shared" si="4"/>
        <v>42.09196580711135</v>
      </c>
      <c r="N23" s="300"/>
      <c r="O23" s="465"/>
      <c r="P23" s="292"/>
    </row>
    <row r="24" spans="2:16" x14ac:dyDescent="0.25">
      <c r="B24" s="467">
        <v>2011</v>
      </c>
      <c r="C24" s="105">
        <v>48.5</v>
      </c>
      <c r="D24" s="101">
        <v>196.9</v>
      </c>
      <c r="E24" s="102">
        <f t="shared" si="0"/>
        <v>95.496499999999997</v>
      </c>
      <c r="F24" s="38">
        <v>-0.30262205620570359</v>
      </c>
      <c r="G24" s="131">
        <v>-0.17373532246769444</v>
      </c>
      <c r="H24" s="102">
        <f t="shared" si="1"/>
        <v>-0.34208484993889038</v>
      </c>
      <c r="I24" s="103">
        <f t="shared" si="2"/>
        <v>87.162575472726587</v>
      </c>
      <c r="J24" s="141">
        <v>102.584</v>
      </c>
      <c r="K24" s="101">
        <v>192.30896100000001</v>
      </c>
      <c r="L24" s="102">
        <f t="shared" si="3"/>
        <v>204.69646702999074</v>
      </c>
      <c r="M24" s="32">
        <f t="shared" si="4"/>
        <v>42.581377557413397</v>
      </c>
      <c r="N24" s="300"/>
      <c r="O24" s="465"/>
      <c r="P24" s="292"/>
    </row>
    <row r="25" spans="2:16" x14ac:dyDescent="0.25">
      <c r="B25" s="468">
        <v>2012</v>
      </c>
      <c r="C25" s="105">
        <v>52.9</v>
      </c>
      <c r="D25" s="101">
        <v>199.8</v>
      </c>
      <c r="E25" s="102">
        <f t="shared" si="0"/>
        <v>105.6942</v>
      </c>
      <c r="F25" s="38">
        <v>-1.8543465971152084</v>
      </c>
      <c r="G25" s="131">
        <v>-1.0645803814038413</v>
      </c>
      <c r="H25" s="102">
        <f t="shared" si="1"/>
        <v>-2.127031602044875</v>
      </c>
      <c r="I25" s="103">
        <f t="shared" si="2"/>
        <v>100.49686060879459</v>
      </c>
      <c r="J25" s="141">
        <v>105.6139</v>
      </c>
      <c r="K25" s="101">
        <v>192.37387200000001</v>
      </c>
      <c r="L25" s="102">
        <f t="shared" si="3"/>
        <v>192.72473444353915</v>
      </c>
      <c r="M25" s="32">
        <f t="shared" si="4"/>
        <v>52.145284256824986</v>
      </c>
      <c r="N25" s="300"/>
      <c r="O25" s="465"/>
      <c r="P25" s="292"/>
    </row>
    <row r="26" spans="2:16" x14ac:dyDescent="0.25">
      <c r="B26" s="468">
        <v>2013</v>
      </c>
      <c r="C26" s="105">
        <v>55.8</v>
      </c>
      <c r="D26" s="101">
        <v>202</v>
      </c>
      <c r="E26" s="102">
        <f t="shared" si="0"/>
        <v>112.71599999999998</v>
      </c>
      <c r="F26" s="39">
        <v>-3.1074273740824276</v>
      </c>
      <c r="G26" s="131">
        <v>-1.7839740554607222</v>
      </c>
      <c r="H26" s="102">
        <f t="shared" si="1"/>
        <v>-3.6036275920306586</v>
      </c>
      <c r="I26" s="103">
        <f t="shared" si="2"/>
        <v>106.64325595598555</v>
      </c>
      <c r="J26" s="141">
        <v>108.2079</v>
      </c>
      <c r="K26" s="101">
        <v>192.25067200000001</v>
      </c>
      <c r="L26" s="102">
        <f t="shared" si="3"/>
        <v>202.79918341514869</v>
      </c>
      <c r="M26" s="32">
        <f t="shared" si="4"/>
        <v>52.58564366981544</v>
      </c>
      <c r="N26" s="300"/>
      <c r="O26" s="465"/>
      <c r="P26" s="292"/>
    </row>
    <row r="27" spans="2:16" s="261" customFormat="1" x14ac:dyDescent="0.25">
      <c r="B27" s="469">
        <v>2014</v>
      </c>
      <c r="C27" s="109">
        <v>59.3</v>
      </c>
      <c r="D27" s="37">
        <v>204</v>
      </c>
      <c r="E27" s="27">
        <f t="shared" si="0"/>
        <v>120.97199999999999</v>
      </c>
      <c r="F27" s="40">
        <v>-3.1405806528891023</v>
      </c>
      <c r="G27" s="132">
        <v>-1.8030073528236337</v>
      </c>
      <c r="H27" s="102">
        <f t="shared" si="1"/>
        <v>-3.6781349997602124</v>
      </c>
      <c r="I27" s="46">
        <f t="shared" si="2"/>
        <v>111.56320580616423</v>
      </c>
      <c r="J27" s="110">
        <v>109.4149</v>
      </c>
      <c r="K27" s="37">
        <v>192.08918700000001</v>
      </c>
      <c r="L27" s="27">
        <f t="shared" si="3"/>
        <v>209.77124298696674</v>
      </c>
      <c r="M27" s="32">
        <f t="shared" si="4"/>
        <v>53.183269650118703</v>
      </c>
      <c r="N27" s="300"/>
      <c r="O27" s="465"/>
      <c r="P27" s="292"/>
    </row>
    <row r="28" spans="2:16" x14ac:dyDescent="0.25">
      <c r="B28" s="288">
        <v>2015</v>
      </c>
      <c r="C28" s="105">
        <v>62.5</v>
      </c>
      <c r="D28" s="101">
        <v>207.2</v>
      </c>
      <c r="E28" s="102">
        <f t="shared" si="0"/>
        <v>129.5</v>
      </c>
      <c r="F28" s="39">
        <v>-2.7749028934486608</v>
      </c>
      <c r="G28" s="131">
        <v>-1.5930717511288761</v>
      </c>
      <c r="H28" s="102">
        <f t="shared" si="1"/>
        <v>-3.3008446683390309</v>
      </c>
      <c r="I28" s="103">
        <f t="shared" si="2"/>
        <v>118.9173927398701</v>
      </c>
      <c r="J28" s="141">
        <v>110.72599999999998</v>
      </c>
      <c r="K28" s="101">
        <v>192.370341</v>
      </c>
      <c r="L28" s="102">
        <f t="shared" si="3"/>
        <v>209.46720776249634</v>
      </c>
      <c r="M28" s="32">
        <f t="shared" si="4"/>
        <v>56.771364840411756</v>
      </c>
      <c r="N28" s="300"/>
      <c r="O28" s="465"/>
      <c r="P28" s="292"/>
    </row>
    <row r="29" spans="2:16" x14ac:dyDescent="0.25">
      <c r="B29" s="468">
        <v>2016</v>
      </c>
      <c r="C29" s="105">
        <v>64.400000000000006</v>
      </c>
      <c r="D29" s="101">
        <v>212.3</v>
      </c>
      <c r="E29" s="102">
        <f t="shared" si="0"/>
        <v>136.72120000000004</v>
      </c>
      <c r="F29" s="39">
        <v>-1.5967583374764893</v>
      </c>
      <c r="G29" s="131">
        <v>-0.91669896154525266</v>
      </c>
      <c r="H29" s="102">
        <f t="shared" si="1"/>
        <v>-1.9461518953605716</v>
      </c>
      <c r="I29" s="103">
        <f t="shared" si="2"/>
        <v>127.79606843654021</v>
      </c>
      <c r="J29" s="141">
        <v>112.2911</v>
      </c>
      <c r="K29" s="101">
        <v>192.59402499999999</v>
      </c>
      <c r="L29" s="102">
        <f t="shared" si="3"/>
        <v>209.9968014738603</v>
      </c>
      <c r="M29" s="32">
        <f t="shared" si="4"/>
        <v>60.856197589489405</v>
      </c>
      <c r="N29" s="300"/>
      <c r="O29" s="465"/>
      <c r="P29" s="292"/>
    </row>
    <row r="30" spans="2:16" x14ac:dyDescent="0.25">
      <c r="B30" s="288">
        <v>2017</v>
      </c>
      <c r="C30" s="105">
        <v>66</v>
      </c>
      <c r="D30" s="101">
        <v>217.92498942177139</v>
      </c>
      <c r="E30" s="102">
        <f t="shared" si="0"/>
        <v>143.83049301836911</v>
      </c>
      <c r="F30" s="39">
        <v>-1.0645055583176595</v>
      </c>
      <c r="G30" s="131">
        <v>-0.6111326410301684</v>
      </c>
      <c r="H30" s="102">
        <f t="shared" si="1"/>
        <v>-1.3318107433179867</v>
      </c>
      <c r="I30" s="103">
        <f t="shared" si="2"/>
        <v>137.25168571135151</v>
      </c>
      <c r="J30" s="141">
        <v>113.96064745389748</v>
      </c>
      <c r="K30" s="101">
        <v>193.62126599999999</v>
      </c>
      <c r="L30" s="102">
        <f t="shared" si="3"/>
        <v>214.17005323987968</v>
      </c>
      <c r="M30" s="32">
        <f t="shared" si="4"/>
        <v>64.08537684660503</v>
      </c>
      <c r="N30" s="300"/>
      <c r="O30" s="465"/>
      <c r="P30" s="292"/>
    </row>
    <row r="31" spans="2:16" x14ac:dyDescent="0.25">
      <c r="B31" s="468">
        <v>2018</v>
      </c>
      <c r="C31" s="105">
        <v>67</v>
      </c>
      <c r="D31" s="101">
        <v>224.47074308437254</v>
      </c>
      <c r="E31" s="102">
        <f t="shared" si="0"/>
        <v>150.39539786652961</v>
      </c>
      <c r="F31" s="39">
        <v>-0.53225277915882974</v>
      </c>
      <c r="G31" s="131">
        <v>-0.3055663205150842</v>
      </c>
      <c r="H31" s="102">
        <f t="shared" si="1"/>
        <v>-0.68590699027578494</v>
      </c>
      <c r="I31" s="103">
        <f t="shared" si="2"/>
        <v>146.43152823757526</v>
      </c>
      <c r="J31" s="141">
        <v>115.73856673435078</v>
      </c>
      <c r="K31" s="101">
        <v>195.15231800000001</v>
      </c>
      <c r="L31" s="102">
        <f t="shared" si="3"/>
        <v>219.71203120537666</v>
      </c>
      <c r="M31" s="32">
        <f t="shared" si="4"/>
        <v>66.647023121231726</v>
      </c>
      <c r="N31" s="300"/>
      <c r="O31" s="465"/>
      <c r="P31" s="292"/>
    </row>
    <row r="32" spans="2:16" x14ac:dyDescent="0.25">
      <c r="B32" s="374">
        <v>2019</v>
      </c>
      <c r="C32" s="111">
        <v>67.8</v>
      </c>
      <c r="D32" s="112">
        <v>231.38424431011737</v>
      </c>
      <c r="E32" s="113">
        <f t="shared" si="0"/>
        <v>156.87851764225957</v>
      </c>
      <c r="F32" s="41">
        <v>7.4117927830963382E-3</v>
      </c>
      <c r="G32" s="133">
        <v>4.2551102367756081E-3</v>
      </c>
      <c r="H32" s="114">
        <f t="shared" si="1"/>
        <v>9.8456546659256867E-3</v>
      </c>
      <c r="I32" s="113">
        <f t="shared" si="2"/>
        <v>154.87064556333172</v>
      </c>
      <c r="J32" s="142">
        <v>117.62907603929422</v>
      </c>
      <c r="K32" s="112">
        <v>196.70667499999999</v>
      </c>
      <c r="L32" s="114">
        <f t="shared" si="3"/>
        <v>227.14105131765714</v>
      </c>
      <c r="M32" s="33">
        <f t="shared" si="4"/>
        <v>68.182587279982627</v>
      </c>
      <c r="N32" s="300"/>
      <c r="O32" s="465"/>
      <c r="P32" s="292"/>
    </row>
    <row r="33" spans="2:17" x14ac:dyDescent="0.25">
      <c r="F33" s="460" t="s">
        <v>82</v>
      </c>
      <c r="G33" s="461"/>
      <c r="H33" s="461"/>
      <c r="I33" s="316"/>
      <c r="K33" s="284"/>
      <c r="L33" s="284"/>
    </row>
    <row r="34" spans="2:17" x14ac:dyDescent="0.25">
      <c r="F34" s="462" t="s">
        <v>81</v>
      </c>
      <c r="G34" s="463">
        <v>0.57410000000000005</v>
      </c>
      <c r="H34" s="284"/>
    </row>
    <row r="35" spans="2:17" ht="18.75" x14ac:dyDescent="0.3">
      <c r="B35" s="269" t="s">
        <v>89</v>
      </c>
      <c r="C35" s="796" t="s">
        <v>61</v>
      </c>
      <c r="D35" s="796"/>
      <c r="E35" s="796"/>
      <c r="F35" s="796" t="s">
        <v>62</v>
      </c>
      <c r="G35" s="796"/>
      <c r="H35" s="796"/>
      <c r="I35" s="796"/>
      <c r="J35" s="796" t="s">
        <v>63</v>
      </c>
      <c r="K35" s="796"/>
      <c r="L35" s="796"/>
      <c r="M35" s="459" t="s">
        <v>64</v>
      </c>
      <c r="N35" s="285"/>
    </row>
    <row r="36" spans="2:17" ht="64.5" customHeight="1" x14ac:dyDescent="0.25">
      <c r="B36" s="67"/>
      <c r="C36" s="48" t="s">
        <v>56</v>
      </c>
      <c r="D36" s="49" t="s">
        <v>55</v>
      </c>
      <c r="E36" s="48" t="s">
        <v>60</v>
      </c>
      <c r="F36" s="50"/>
      <c r="G36" s="51" t="s">
        <v>71</v>
      </c>
      <c r="H36" s="51" t="s">
        <v>71</v>
      </c>
      <c r="I36" s="52" t="s">
        <v>43</v>
      </c>
      <c r="J36" s="50" t="s">
        <v>42</v>
      </c>
      <c r="K36" s="51" t="s">
        <v>52</v>
      </c>
      <c r="L36" s="52" t="s">
        <v>68</v>
      </c>
      <c r="M36" s="53" t="s">
        <v>44</v>
      </c>
      <c r="N36" s="88" t="s">
        <v>85</v>
      </c>
    </row>
    <row r="37" spans="2:17" ht="17.25" x14ac:dyDescent="0.25">
      <c r="B37" s="54"/>
      <c r="C37" s="55" t="s">
        <v>53</v>
      </c>
      <c r="D37" s="55" t="s">
        <v>54</v>
      </c>
      <c r="E37" s="55" t="s">
        <v>54</v>
      </c>
      <c r="F37" s="56"/>
      <c r="G37" s="57"/>
      <c r="H37" s="57" t="s">
        <v>54</v>
      </c>
      <c r="I37" s="58" t="s">
        <v>75</v>
      </c>
      <c r="J37" s="56" t="s">
        <v>45</v>
      </c>
      <c r="K37" s="57" t="s">
        <v>46</v>
      </c>
      <c r="L37" s="58" t="s">
        <v>76</v>
      </c>
      <c r="M37" s="59" t="s">
        <v>77</v>
      </c>
      <c r="N37" s="89"/>
    </row>
    <row r="38" spans="2:17" x14ac:dyDescent="0.25">
      <c r="B38" s="87" t="s">
        <v>28</v>
      </c>
      <c r="C38" s="55" t="s">
        <v>47</v>
      </c>
      <c r="D38" s="55" t="s">
        <v>79</v>
      </c>
      <c r="E38" s="55" t="s">
        <v>79</v>
      </c>
      <c r="F38" s="60"/>
      <c r="G38" s="55" t="s">
        <v>47</v>
      </c>
      <c r="H38" s="55" t="s">
        <v>79</v>
      </c>
      <c r="I38" s="61" t="s">
        <v>79</v>
      </c>
      <c r="J38" s="63"/>
      <c r="K38" s="55" t="s">
        <v>79</v>
      </c>
      <c r="L38" s="61" t="s">
        <v>79</v>
      </c>
      <c r="M38" s="62" t="s">
        <v>47</v>
      </c>
      <c r="N38" s="89"/>
    </row>
    <row r="39" spans="2:17" ht="27.75" customHeight="1" x14ac:dyDescent="0.25">
      <c r="B39" s="86" t="s">
        <v>90</v>
      </c>
      <c r="C39" s="55" t="s">
        <v>72</v>
      </c>
      <c r="D39" s="55" t="s">
        <v>66</v>
      </c>
      <c r="E39" s="55" t="s">
        <v>72</v>
      </c>
      <c r="F39" s="60"/>
      <c r="G39" s="55" t="s">
        <v>65</v>
      </c>
      <c r="H39" s="55" t="s">
        <v>67</v>
      </c>
      <c r="I39" s="66"/>
      <c r="J39" s="60" t="s">
        <v>73</v>
      </c>
      <c r="K39" s="55" t="s">
        <v>74</v>
      </c>
      <c r="L39" s="66"/>
      <c r="M39" s="62"/>
      <c r="N39" s="89"/>
    </row>
    <row r="40" spans="2:17" x14ac:dyDescent="0.25">
      <c r="B40" s="470">
        <v>2005</v>
      </c>
      <c r="C40" s="79">
        <v>40.001899999999999</v>
      </c>
      <c r="D40" s="79">
        <v>164.387</v>
      </c>
      <c r="E40" s="80">
        <v>65.8</v>
      </c>
      <c r="F40" s="64"/>
      <c r="G40" s="68">
        <v>-7.7999999999999996E-3</v>
      </c>
      <c r="H40" s="81">
        <f>G40*D40/100</f>
        <v>-1.2822185999999999E-2</v>
      </c>
      <c r="I40" s="69"/>
      <c r="J40" s="82">
        <v>91.506073099999995</v>
      </c>
      <c r="K40" s="79">
        <v>179.67060000000001</v>
      </c>
      <c r="L40" s="70"/>
      <c r="M40" s="134"/>
      <c r="N40" s="138"/>
      <c r="P40" s="265" t="s">
        <v>294</v>
      </c>
    </row>
    <row r="41" spans="2:17" x14ac:dyDescent="0.25">
      <c r="B41" s="470">
        <v>2006</v>
      </c>
      <c r="C41" s="79">
        <v>38.174799999999998</v>
      </c>
      <c r="D41" s="79">
        <v>172.614</v>
      </c>
      <c r="E41" s="80">
        <v>65.900000000000006</v>
      </c>
      <c r="F41" s="64"/>
      <c r="G41" s="68">
        <v>0.94679999999999997</v>
      </c>
      <c r="H41" s="81">
        <f t="shared" ref="H41:H51" si="5">G41*D41/100</f>
        <v>1.6343093519999998</v>
      </c>
      <c r="I41" s="69"/>
      <c r="J41" s="82">
        <v>92.341024200000007</v>
      </c>
      <c r="K41" s="79">
        <v>183.89830000000001</v>
      </c>
      <c r="L41" s="70"/>
      <c r="M41" s="134"/>
      <c r="N41" s="139"/>
      <c r="P41" s="104"/>
      <c r="Q41" s="265" t="s">
        <v>91</v>
      </c>
    </row>
    <row r="42" spans="2:17" x14ac:dyDescent="0.25">
      <c r="B42" s="471">
        <v>2007</v>
      </c>
      <c r="C42" s="79">
        <v>33.992699999999999</v>
      </c>
      <c r="D42" s="79">
        <v>186.584</v>
      </c>
      <c r="E42" s="80">
        <v>63.4</v>
      </c>
      <c r="F42" s="64"/>
      <c r="G42" s="68">
        <v>2.6440000000000001</v>
      </c>
      <c r="H42" s="81">
        <f t="shared" si="5"/>
        <v>4.9332809600000003</v>
      </c>
      <c r="I42" s="70">
        <f>E42+H42+H41+H40</f>
        <v>69.954768126000005</v>
      </c>
      <c r="J42" s="82">
        <v>94.894290100000006</v>
      </c>
      <c r="K42" s="79">
        <v>187.9667</v>
      </c>
      <c r="L42" s="70"/>
      <c r="M42" s="134"/>
      <c r="N42" s="139"/>
      <c r="P42" s="107"/>
      <c r="Q42" s="265" t="s">
        <v>78</v>
      </c>
    </row>
    <row r="43" spans="2:17" x14ac:dyDescent="0.25">
      <c r="B43" s="471">
        <v>2008</v>
      </c>
      <c r="C43" s="79">
        <v>32.653799999999997</v>
      </c>
      <c r="D43" s="79">
        <v>193.71100000000001</v>
      </c>
      <c r="E43" s="80">
        <v>63.3</v>
      </c>
      <c r="F43" s="64"/>
      <c r="G43" s="68">
        <v>2.1623000000000001</v>
      </c>
      <c r="H43" s="81">
        <f t="shared" si="5"/>
        <v>4.1886129530000007</v>
      </c>
      <c r="I43" s="70">
        <f t="shared" ref="I43:I51" si="6">E43+H43+H42+H41</f>
        <v>74.056203265000008</v>
      </c>
      <c r="J43" s="82">
        <v>97.814077999999995</v>
      </c>
      <c r="K43" s="79">
        <v>190.85210000000001</v>
      </c>
      <c r="L43" s="70">
        <f>D40*(K43/K40)*(J43/J40)</f>
        <v>186.65466212842102</v>
      </c>
      <c r="M43" s="137">
        <f>I43/L43*100</f>
        <v>39.675517568400352</v>
      </c>
      <c r="N43" s="139"/>
      <c r="P43" s="108"/>
      <c r="Q43" s="265" t="s">
        <v>51</v>
      </c>
    </row>
    <row r="44" spans="2:17" x14ac:dyDescent="0.25">
      <c r="B44" s="471">
        <v>2009</v>
      </c>
      <c r="C44" s="79">
        <v>41.696100000000001</v>
      </c>
      <c r="D44" s="79">
        <v>181.029</v>
      </c>
      <c r="E44" s="80">
        <v>75.5</v>
      </c>
      <c r="F44" s="64"/>
      <c r="G44" s="68">
        <v>-2.9439000000000002</v>
      </c>
      <c r="H44" s="81">
        <f t="shared" si="5"/>
        <v>-5.3293127309999999</v>
      </c>
      <c r="I44" s="70">
        <f t="shared" si="6"/>
        <v>79.292581182000006</v>
      </c>
      <c r="J44" s="82">
        <v>99.650453600000006</v>
      </c>
      <c r="K44" s="79">
        <v>191.48240000000001</v>
      </c>
      <c r="L44" s="70">
        <f t="shared" ref="L44:L51" si="7">D41*(K44/K41)*(J44/J41)</f>
        <v>193.95981310896994</v>
      </c>
      <c r="M44" s="137">
        <f t="shared" ref="M44:M51" si="8">I44/L44*100</f>
        <v>40.880932968032965</v>
      </c>
      <c r="N44" s="139"/>
    </row>
    <row r="45" spans="2:17" x14ac:dyDescent="0.25">
      <c r="B45" s="471">
        <v>2010</v>
      </c>
      <c r="C45" s="79">
        <v>47.119199999999999</v>
      </c>
      <c r="D45" s="79">
        <v>187.1</v>
      </c>
      <c r="E45" s="80">
        <v>88.2</v>
      </c>
      <c r="F45" s="64"/>
      <c r="G45" s="68">
        <v>-1.4437</v>
      </c>
      <c r="H45" s="81">
        <f t="shared" si="5"/>
        <v>-2.7011626999999998</v>
      </c>
      <c r="I45" s="70">
        <f t="shared" si="6"/>
        <v>84.358137522000007</v>
      </c>
      <c r="J45" s="82">
        <v>100</v>
      </c>
      <c r="K45" s="79">
        <v>191.9263</v>
      </c>
      <c r="L45" s="70">
        <f t="shared" si="7"/>
        <v>200.76494868603243</v>
      </c>
      <c r="M45" s="137">
        <f t="shared" si="8"/>
        <v>42.01835931725514</v>
      </c>
      <c r="N45" s="139"/>
    </row>
    <row r="46" spans="2:17" x14ac:dyDescent="0.25">
      <c r="B46" s="471">
        <v>2011</v>
      </c>
      <c r="C46" s="79">
        <v>48.504300000000001</v>
      </c>
      <c r="D46" s="79">
        <v>196.869</v>
      </c>
      <c r="E46" s="80">
        <v>95.5</v>
      </c>
      <c r="F46" s="64"/>
      <c r="G46" s="68">
        <v>-0.1191</v>
      </c>
      <c r="H46" s="81">
        <f t="shared" si="5"/>
        <v>-0.234470979</v>
      </c>
      <c r="I46" s="70">
        <f t="shared" si="6"/>
        <v>87.235053590000007</v>
      </c>
      <c r="J46" s="82">
        <v>102.5840238</v>
      </c>
      <c r="K46" s="79">
        <v>192.309</v>
      </c>
      <c r="L46" s="70">
        <f t="shared" si="7"/>
        <v>204.70823513758759</v>
      </c>
      <c r="M46" s="137">
        <f t="shared" si="8"/>
        <v>42.6143352422378</v>
      </c>
      <c r="N46" s="139"/>
    </row>
    <row r="47" spans="2:17" x14ac:dyDescent="0.25">
      <c r="B47" s="471">
        <v>2012</v>
      </c>
      <c r="C47" s="79">
        <v>52.888199999999998</v>
      </c>
      <c r="D47" s="79">
        <v>199.79300000000001</v>
      </c>
      <c r="E47" s="80">
        <v>105.7</v>
      </c>
      <c r="F47" s="64"/>
      <c r="G47" s="68">
        <v>-0.95530000000000004</v>
      </c>
      <c r="H47" s="81">
        <f t="shared" si="5"/>
        <v>-1.9086225290000001</v>
      </c>
      <c r="I47" s="70">
        <f t="shared" si="6"/>
        <v>100.85574379200001</v>
      </c>
      <c r="J47" s="82">
        <v>105.61390900000001</v>
      </c>
      <c r="K47" s="79">
        <v>192.37389999999999</v>
      </c>
      <c r="L47" s="70">
        <f t="shared" si="7"/>
        <v>192.75572105304209</v>
      </c>
      <c r="M47" s="137">
        <f t="shared" si="8"/>
        <v>52.32308708712555</v>
      </c>
      <c r="N47" s="139"/>
    </row>
    <row r="48" spans="2:17" x14ac:dyDescent="0.25">
      <c r="B48" s="471">
        <v>2013</v>
      </c>
      <c r="C48" s="79">
        <v>55.784500000000001</v>
      </c>
      <c r="D48" s="79">
        <v>201.995</v>
      </c>
      <c r="E48" s="80">
        <v>112.7</v>
      </c>
      <c r="F48" s="64"/>
      <c r="G48" s="68">
        <v>-1.6657</v>
      </c>
      <c r="H48" s="81">
        <f t="shared" si="5"/>
        <v>-3.3646307150000001</v>
      </c>
      <c r="I48" s="70">
        <f t="shared" si="6"/>
        <v>107.19227577700001</v>
      </c>
      <c r="J48" s="82">
        <v>108.2079358</v>
      </c>
      <c r="K48" s="79">
        <v>192.25069999999999</v>
      </c>
      <c r="L48" s="70">
        <f t="shared" si="7"/>
        <v>202.79924729028573</v>
      </c>
      <c r="M48" s="137">
        <f t="shared" si="8"/>
        <v>52.856347944706897</v>
      </c>
      <c r="N48" s="139"/>
    </row>
    <row r="49" spans="2:14" s="261" customFormat="1" x14ac:dyDescent="0.25">
      <c r="B49" s="472">
        <v>2014</v>
      </c>
      <c r="C49" s="83">
        <v>59.3339</v>
      </c>
      <c r="D49" s="83">
        <v>204.01499999999999</v>
      </c>
      <c r="E49" s="90">
        <v>121.1</v>
      </c>
      <c r="F49" s="65"/>
      <c r="G49" s="71">
        <v>-1.6825000000000001</v>
      </c>
      <c r="H49" s="91">
        <f t="shared" si="5"/>
        <v>-3.4325523750000002</v>
      </c>
      <c r="I49" s="69">
        <f t="shared" si="6"/>
        <v>112.39419438099999</v>
      </c>
      <c r="J49" s="84">
        <v>109.4148879</v>
      </c>
      <c r="K49" s="83">
        <v>192.08920000000001</v>
      </c>
      <c r="L49" s="69">
        <f t="shared" si="7"/>
        <v>209.73811633923023</v>
      </c>
      <c r="M49" s="137">
        <f t="shared" si="8"/>
        <v>53.587872506308642</v>
      </c>
      <c r="N49" s="139"/>
    </row>
    <row r="50" spans="2:14" x14ac:dyDescent="0.25">
      <c r="B50" s="471">
        <v>2015</v>
      </c>
      <c r="C50" s="79">
        <v>62.632199999999997</v>
      </c>
      <c r="D50" s="79">
        <v>207.16630000000001</v>
      </c>
      <c r="E50" s="80">
        <v>129.80000000000001</v>
      </c>
      <c r="F50" s="64"/>
      <c r="G50" s="68">
        <v>-1.5734999999999999</v>
      </c>
      <c r="H50" s="81">
        <f t="shared" si="5"/>
        <v>-3.2597617305000002</v>
      </c>
      <c r="I50" s="70">
        <f t="shared" si="6"/>
        <v>119.7430551795</v>
      </c>
      <c r="J50" s="82">
        <v>110.72599099999999</v>
      </c>
      <c r="K50" s="79">
        <v>192.37029999999999</v>
      </c>
      <c r="L50" s="70">
        <f t="shared" si="7"/>
        <v>209.45975906779108</v>
      </c>
      <c r="M50" s="137">
        <f t="shared" si="8"/>
        <v>57.167570378396881</v>
      </c>
      <c r="N50" s="139">
        <v>57.1</v>
      </c>
    </row>
    <row r="51" spans="2:14" x14ac:dyDescent="0.25">
      <c r="B51" s="471">
        <v>2016</v>
      </c>
      <c r="C51" s="79">
        <v>64.816299999999998</v>
      </c>
      <c r="D51" s="79">
        <v>212.2567</v>
      </c>
      <c r="E51" s="80">
        <v>137.6</v>
      </c>
      <c r="F51" s="64"/>
      <c r="G51" s="68">
        <v>-1.0644</v>
      </c>
      <c r="H51" s="81">
        <f t="shared" si="5"/>
        <v>-2.2592603148000001</v>
      </c>
      <c r="I51" s="70">
        <f t="shared" si="6"/>
        <v>128.64842557969999</v>
      </c>
      <c r="J51" s="82">
        <v>112.291099</v>
      </c>
      <c r="K51" s="79">
        <v>192.59399999999999</v>
      </c>
      <c r="L51" s="70">
        <f t="shared" si="7"/>
        <v>209.99147434645917</v>
      </c>
      <c r="M51" s="137">
        <f t="shared" si="8"/>
        <v>61.263642240754258</v>
      </c>
      <c r="N51" s="139">
        <v>61.3</v>
      </c>
    </row>
    <row r="52" spans="2:14" x14ac:dyDescent="0.25">
      <c r="B52" s="288">
        <v>2017</v>
      </c>
      <c r="C52" s="73"/>
      <c r="D52" s="73"/>
      <c r="E52" s="73"/>
      <c r="F52" s="74"/>
      <c r="G52" s="73"/>
      <c r="H52" s="73"/>
      <c r="I52" s="75"/>
      <c r="J52" s="74"/>
      <c r="K52" s="73"/>
      <c r="L52" s="75"/>
      <c r="M52" s="135"/>
      <c r="N52" s="139"/>
    </row>
    <row r="53" spans="2:14" x14ac:dyDescent="0.25">
      <c r="B53" s="468">
        <v>2018</v>
      </c>
      <c r="C53" s="73"/>
      <c r="D53" s="73"/>
      <c r="E53" s="73"/>
      <c r="F53" s="74"/>
      <c r="G53" s="73"/>
      <c r="H53" s="73"/>
      <c r="I53" s="75"/>
      <c r="J53" s="74"/>
      <c r="K53" s="73"/>
      <c r="L53" s="75"/>
      <c r="M53" s="135"/>
      <c r="N53" s="139"/>
    </row>
    <row r="54" spans="2:14" x14ac:dyDescent="0.25">
      <c r="B54" s="374">
        <v>2019</v>
      </c>
      <c r="C54" s="76"/>
      <c r="D54" s="76"/>
      <c r="E54" s="76"/>
      <c r="F54" s="77"/>
      <c r="G54" s="76"/>
      <c r="H54" s="76"/>
      <c r="I54" s="78"/>
      <c r="J54" s="77"/>
      <c r="K54" s="76"/>
      <c r="L54" s="78"/>
      <c r="M54" s="136"/>
      <c r="N54" s="140"/>
    </row>
    <row r="55" spans="2:14" x14ac:dyDescent="0.25">
      <c r="C55" s="310"/>
      <c r="D55" s="310"/>
      <c r="E55" s="310"/>
      <c r="F55" s="310"/>
      <c r="G55" s="310"/>
      <c r="H55" s="310"/>
      <c r="I55" s="310"/>
      <c r="J55" s="310"/>
      <c r="K55" s="310"/>
      <c r="L55" s="310"/>
      <c r="M55" s="310"/>
      <c r="N55" s="310"/>
    </row>
  </sheetData>
  <mergeCells count="6">
    <mergeCell ref="C14:E14"/>
    <mergeCell ref="F14:I14"/>
    <mergeCell ref="J14:L14"/>
    <mergeCell ref="C35:E35"/>
    <mergeCell ref="F35:I35"/>
    <mergeCell ref="J35:L35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L50"/>
  <sheetViews>
    <sheetView topLeftCell="A13" workbookViewId="0">
      <selection activeCell="A43" sqref="A43"/>
    </sheetView>
  </sheetViews>
  <sheetFormatPr defaultRowHeight="15" x14ac:dyDescent="0.25"/>
  <cols>
    <col min="1" max="1" width="9.140625" style="262"/>
    <col min="2" max="2" width="7.28515625" style="262" customWidth="1"/>
    <col min="3" max="3" width="11.85546875" style="262" customWidth="1"/>
    <col min="4" max="4" width="11.140625" style="262" customWidth="1"/>
    <col min="5" max="5" width="7.7109375" style="262" customWidth="1"/>
    <col min="6" max="6" width="15.140625" style="262" customWidth="1"/>
    <col min="7" max="7" width="11.140625" style="262" customWidth="1"/>
    <col min="8" max="8" width="8.85546875" style="262" customWidth="1"/>
    <col min="9" max="9" width="15.140625" style="262" customWidth="1"/>
    <col min="10" max="16384" width="9.140625" style="262"/>
  </cols>
  <sheetData>
    <row r="1" spans="1:12" x14ac:dyDescent="0.25">
      <c r="A1" s="262" t="s">
        <v>425</v>
      </c>
    </row>
    <row r="2" spans="1:12" x14ac:dyDescent="0.25">
      <c r="A2" s="262" t="s">
        <v>113</v>
      </c>
    </row>
    <row r="3" spans="1:12" ht="18" x14ac:dyDescent="0.35">
      <c r="A3" s="262" t="s">
        <v>93</v>
      </c>
    </row>
    <row r="4" spans="1:12" ht="18" x14ac:dyDescent="0.35">
      <c r="A4" s="262" t="s">
        <v>117</v>
      </c>
    </row>
    <row r="5" spans="1:12" x14ac:dyDescent="0.25">
      <c r="A5" s="262" t="s">
        <v>426</v>
      </c>
    </row>
    <row r="7" spans="1:12" ht="18" x14ac:dyDescent="0.35">
      <c r="A7" s="262" t="s">
        <v>114</v>
      </c>
    </row>
    <row r="8" spans="1:12" ht="18" x14ac:dyDescent="0.35">
      <c r="A8" s="262" t="s">
        <v>115</v>
      </c>
    </row>
    <row r="9" spans="1:12" x14ac:dyDescent="0.25">
      <c r="A9" s="262" t="s">
        <v>116</v>
      </c>
    </row>
    <row r="11" spans="1:12" x14ac:dyDescent="0.25">
      <c r="A11" s="262" t="s">
        <v>92</v>
      </c>
    </row>
    <row r="13" spans="1:12" ht="18.75" x14ac:dyDescent="0.3">
      <c r="B13" s="473"/>
      <c r="C13" s="119"/>
      <c r="D13" s="798" t="s">
        <v>98</v>
      </c>
      <c r="E13" s="799"/>
      <c r="F13" s="800"/>
      <c r="G13" s="798" t="s">
        <v>99</v>
      </c>
      <c r="H13" s="799"/>
      <c r="I13" s="800"/>
    </row>
    <row r="14" spans="1:12" ht="67.5" customHeight="1" x14ac:dyDescent="0.35">
      <c r="B14" s="417" t="s">
        <v>28</v>
      </c>
      <c r="C14" s="129" t="s">
        <v>108</v>
      </c>
      <c r="D14" s="130" t="s">
        <v>276</v>
      </c>
      <c r="E14" s="127" t="s">
        <v>277</v>
      </c>
      <c r="F14" s="127" t="s">
        <v>278</v>
      </c>
      <c r="G14" s="130" t="s">
        <v>279</v>
      </c>
      <c r="H14" s="127" t="s">
        <v>280</v>
      </c>
      <c r="I14" s="128" t="s">
        <v>281</v>
      </c>
    </row>
    <row r="15" spans="1:12" x14ac:dyDescent="0.25">
      <c r="B15" s="474">
        <v>2006</v>
      </c>
      <c r="C15" s="34">
        <v>38.200000000000003</v>
      </c>
      <c r="D15" s="115"/>
      <c r="E15" s="72"/>
      <c r="F15" s="72"/>
      <c r="G15" s="115"/>
      <c r="H15" s="72"/>
      <c r="I15" s="117"/>
      <c r="K15" s="265" t="s">
        <v>48</v>
      </c>
      <c r="L15" s="265"/>
    </row>
    <row r="16" spans="1:12" x14ac:dyDescent="0.25">
      <c r="B16" s="474">
        <v>2007</v>
      </c>
      <c r="C16" s="34">
        <v>34</v>
      </c>
      <c r="D16" s="115"/>
      <c r="E16" s="72"/>
      <c r="F16" s="72"/>
      <c r="G16" s="115">
        <f t="shared" ref="G16:G27" si="0">0.95/3*(C17-60)+0.95*0.95/3*(C16-60)+0.95*0.95*0.95*(C15-60)+60</f>
        <v>24.842558333333336</v>
      </c>
      <c r="H16" s="72">
        <f>C18</f>
        <v>41.7</v>
      </c>
      <c r="I16" s="117" t="str">
        <f>IF(H16&lt;G16,"FBM täyttyy","Ei")</f>
        <v>Ei</v>
      </c>
      <c r="K16" s="104"/>
      <c r="L16" s="265" t="s">
        <v>49</v>
      </c>
    </row>
    <row r="17" spans="1:12" x14ac:dyDescent="0.25">
      <c r="B17" s="474">
        <v>2008</v>
      </c>
      <c r="C17" s="34">
        <v>32.700000000000003</v>
      </c>
      <c r="D17" s="115"/>
      <c r="E17" s="72"/>
      <c r="F17" s="72"/>
      <c r="G17" s="115">
        <f t="shared" si="0"/>
        <v>23.700500000000005</v>
      </c>
      <c r="H17" s="72">
        <f t="shared" ref="H17:H26" si="1">C19</f>
        <v>47.1</v>
      </c>
      <c r="I17" s="117" t="str">
        <f t="shared" ref="I17:I26" si="2">IF(H17&lt;G17,"FBM täyttyy","Ei")</f>
        <v>Ei</v>
      </c>
      <c r="K17" s="108"/>
      <c r="L17" s="265" t="s">
        <v>51</v>
      </c>
    </row>
    <row r="18" spans="1:12" x14ac:dyDescent="0.25">
      <c r="B18" s="474">
        <v>2009</v>
      </c>
      <c r="C18" s="34">
        <v>41.7</v>
      </c>
      <c r="D18" s="115">
        <f t="shared" ref="D18:D28" si="3">0.95/3*(C17-60)+0.95*0.95/3*(C16-60)+0.95*0.95*0.95/3*(C15-60)+60</f>
        <v>37.303075</v>
      </c>
      <c r="E18" s="72">
        <f>C18</f>
        <v>41.7</v>
      </c>
      <c r="F18" s="72" t="str">
        <f t="shared" ref="F18:F24" si="4">IF(C18&lt;E18,"BBM täyttyy","Ei")</f>
        <v>Ei</v>
      </c>
      <c r="G18" s="115">
        <f t="shared" si="0"/>
        <v>27.00341250000001</v>
      </c>
      <c r="H18" s="72">
        <f t="shared" si="1"/>
        <v>48.5</v>
      </c>
      <c r="I18" s="117" t="str">
        <f t="shared" si="2"/>
        <v>Ei</v>
      </c>
    </row>
    <row r="19" spans="1:12" x14ac:dyDescent="0.25">
      <c r="B19" s="474">
        <v>2010</v>
      </c>
      <c r="C19" s="34">
        <v>47.1</v>
      </c>
      <c r="D19" s="115">
        <f t="shared" si="3"/>
        <v>38.561666666666667</v>
      </c>
      <c r="E19" s="72">
        <f t="shared" ref="E19:E28" si="5">C19</f>
        <v>47.1</v>
      </c>
      <c r="F19" s="72" t="str">
        <f t="shared" si="4"/>
        <v>Ei</v>
      </c>
      <c r="G19" s="115">
        <f t="shared" si="0"/>
        <v>36.787620833333335</v>
      </c>
      <c r="H19" s="72">
        <f t="shared" si="1"/>
        <v>52.9</v>
      </c>
      <c r="I19" s="117" t="str">
        <f t="shared" si="2"/>
        <v>Ei</v>
      </c>
    </row>
    <row r="20" spans="1:12" x14ac:dyDescent="0.25">
      <c r="B20" s="474">
        <v>2011</v>
      </c>
      <c r="C20" s="34">
        <v>48.5</v>
      </c>
      <c r="D20" s="115">
        <f t="shared" si="3"/>
        <v>42.607637500000003</v>
      </c>
      <c r="E20" s="72">
        <f t="shared" si="5"/>
        <v>48.5</v>
      </c>
      <c r="F20" s="72" t="str">
        <f t="shared" si="4"/>
        <v>Ei</v>
      </c>
      <c r="G20" s="115">
        <f t="shared" si="0"/>
        <v>43.231945833333334</v>
      </c>
      <c r="H20" s="72">
        <f t="shared" si="1"/>
        <v>55.8</v>
      </c>
      <c r="I20" s="117" t="str">
        <f t="shared" si="2"/>
        <v>Ei</v>
      </c>
    </row>
    <row r="21" spans="1:12" x14ac:dyDescent="0.25">
      <c r="B21" s="475">
        <v>2012</v>
      </c>
      <c r="C21" s="34">
        <v>52.9</v>
      </c>
      <c r="D21" s="115">
        <f t="shared" si="3"/>
        <v>47.247595833333335</v>
      </c>
      <c r="E21" s="72">
        <f t="shared" si="5"/>
        <v>52.9</v>
      </c>
      <c r="F21" s="72" t="str">
        <f t="shared" si="4"/>
        <v>Ei</v>
      </c>
      <c r="G21" s="115">
        <f t="shared" si="0"/>
        <v>46.674270833333338</v>
      </c>
      <c r="H21" s="72">
        <f t="shared" si="1"/>
        <v>59.3</v>
      </c>
      <c r="I21" s="117" t="str">
        <f t="shared" si="2"/>
        <v>Ei</v>
      </c>
    </row>
    <row r="22" spans="1:12" x14ac:dyDescent="0.25">
      <c r="B22" s="475">
        <v>2013</v>
      </c>
      <c r="C22" s="34">
        <v>55.8</v>
      </c>
      <c r="D22" s="115">
        <f t="shared" si="3"/>
        <v>50.605370833333339</v>
      </c>
      <c r="E22" s="72">
        <f t="shared" si="5"/>
        <v>55.8</v>
      </c>
      <c r="F22" s="72" t="str">
        <f t="shared" si="4"/>
        <v>Ei</v>
      </c>
      <c r="G22" s="115">
        <f t="shared" si="0"/>
        <v>52.427470833333331</v>
      </c>
      <c r="H22" s="72">
        <f t="shared" si="1"/>
        <v>62.5</v>
      </c>
      <c r="I22" s="117" t="str">
        <f t="shared" si="2"/>
        <v>Ei</v>
      </c>
    </row>
    <row r="23" spans="1:12" x14ac:dyDescent="0.25">
      <c r="B23" s="476">
        <v>2014</v>
      </c>
      <c r="C23" s="124">
        <v>59.3</v>
      </c>
      <c r="D23" s="125">
        <f t="shared" si="3"/>
        <v>53.247479166666665</v>
      </c>
      <c r="E23" s="78">
        <f t="shared" si="5"/>
        <v>59.3</v>
      </c>
      <c r="F23" s="78" t="str">
        <f t="shared" si="4"/>
        <v>Ei</v>
      </c>
      <c r="G23" s="125">
        <f t="shared" si="0"/>
        <v>56.980108333333334</v>
      </c>
      <c r="H23" s="78">
        <f t="shared" si="1"/>
        <v>64.400000000000006</v>
      </c>
      <c r="I23" s="96" t="str">
        <f t="shared" si="2"/>
        <v>Ei</v>
      </c>
    </row>
    <row r="24" spans="1:12" x14ac:dyDescent="0.25">
      <c r="B24" s="477">
        <v>2015</v>
      </c>
      <c r="C24" s="35">
        <v>62.5</v>
      </c>
      <c r="D24" s="116">
        <f t="shared" si="3"/>
        <v>56.485712499999998</v>
      </c>
      <c r="E24" s="120">
        <f t="shared" si="5"/>
        <v>62.5</v>
      </c>
      <c r="F24" s="120" t="str">
        <f t="shared" si="4"/>
        <v>Ei</v>
      </c>
      <c r="G24" s="116">
        <f t="shared" si="0"/>
        <v>61.545254166666666</v>
      </c>
      <c r="H24" s="120">
        <f t="shared" si="1"/>
        <v>66</v>
      </c>
      <c r="I24" s="118" t="str">
        <f t="shared" si="2"/>
        <v>Ei</v>
      </c>
      <c r="J24" s="262" t="s">
        <v>107</v>
      </c>
    </row>
    <row r="25" spans="1:12" x14ac:dyDescent="0.25">
      <c r="B25" s="469">
        <v>2016</v>
      </c>
      <c r="C25" s="35">
        <v>64.400000000000006</v>
      </c>
      <c r="D25" s="116">
        <f t="shared" si="3"/>
        <v>59.380758333333333</v>
      </c>
      <c r="E25" s="120">
        <f t="shared" si="5"/>
        <v>64.400000000000006</v>
      </c>
      <c r="F25" s="120" t="str">
        <f>IF(C25&lt;E25,"BBM täyttyy","Ei")</f>
        <v>Ei</v>
      </c>
      <c r="G25" s="116">
        <f t="shared" si="0"/>
        <v>65.367104166666664</v>
      </c>
      <c r="H25" s="120">
        <f t="shared" si="1"/>
        <v>67</v>
      </c>
      <c r="I25" s="118" t="str">
        <f t="shared" si="2"/>
        <v>Ei</v>
      </c>
    </row>
    <row r="26" spans="1:12" x14ac:dyDescent="0.25">
      <c r="B26" s="477">
        <v>2017</v>
      </c>
      <c r="C26" s="35">
        <v>66</v>
      </c>
      <c r="D26" s="116">
        <f t="shared" si="3"/>
        <v>61.945362500000002</v>
      </c>
      <c r="E26" s="120">
        <f t="shared" si="5"/>
        <v>66</v>
      </c>
      <c r="F26" s="120" t="str">
        <f t="shared" ref="F26:F27" si="6">IF(C26&lt;E26,"BBM täyttyy","Ei")</f>
        <v>Ei</v>
      </c>
      <c r="G26" s="116">
        <f t="shared" si="0"/>
        <v>67.794116666666667</v>
      </c>
      <c r="H26" s="120">
        <f t="shared" si="1"/>
        <v>67.8</v>
      </c>
      <c r="I26" s="118" t="str">
        <f t="shared" si="2"/>
        <v>Ei</v>
      </c>
    </row>
    <row r="27" spans="1:12" x14ac:dyDescent="0.25">
      <c r="B27" s="469">
        <v>2018</v>
      </c>
      <c r="C27" s="35">
        <v>67</v>
      </c>
      <c r="D27" s="116">
        <f t="shared" si="3"/>
        <v>63.938145833333337</v>
      </c>
      <c r="E27" s="120">
        <f t="shared" si="5"/>
        <v>67</v>
      </c>
      <c r="F27" s="120" t="str">
        <f t="shared" si="6"/>
        <v>Ei</v>
      </c>
      <c r="G27" s="116">
        <f t="shared" si="0"/>
        <v>69.720083333333335</v>
      </c>
      <c r="H27" s="120"/>
      <c r="I27" s="118"/>
      <c r="J27" s="275"/>
    </row>
    <row r="28" spans="1:12" x14ac:dyDescent="0.25">
      <c r="B28" s="478">
        <v>2019</v>
      </c>
      <c r="C28" s="121">
        <v>67.8</v>
      </c>
      <c r="D28" s="122">
        <f t="shared" si="3"/>
        <v>65.279150000000001</v>
      </c>
      <c r="E28" s="123">
        <f t="shared" si="5"/>
        <v>67.8</v>
      </c>
      <c r="F28" s="123" t="str">
        <f>IF(C28&lt;E28,"BBM täyttyy","Ei")</f>
        <v>Ei</v>
      </c>
      <c r="G28" s="122"/>
      <c r="H28" s="123"/>
      <c r="I28" s="126"/>
      <c r="J28" s="275"/>
    </row>
    <row r="30" spans="1:12" x14ac:dyDescent="0.25">
      <c r="A30" s="262" t="s">
        <v>110</v>
      </c>
    </row>
    <row r="31" spans="1:12" x14ac:dyDescent="0.25">
      <c r="A31" s="262" t="s">
        <v>100</v>
      </c>
    </row>
    <row r="32" spans="1:12" x14ac:dyDescent="0.25">
      <c r="A32" s="262" t="s">
        <v>101</v>
      </c>
    </row>
    <row r="33" spans="1:6" x14ac:dyDescent="0.25">
      <c r="A33" s="262" t="s">
        <v>427</v>
      </c>
    </row>
    <row r="34" spans="1:6" x14ac:dyDescent="0.25">
      <c r="A34" s="262" t="s">
        <v>102</v>
      </c>
    </row>
    <row r="35" spans="1:6" x14ac:dyDescent="0.25">
      <c r="A35" s="262" t="s">
        <v>103</v>
      </c>
    </row>
    <row r="37" spans="1:6" x14ac:dyDescent="0.25">
      <c r="A37" s="262" t="s">
        <v>104</v>
      </c>
    </row>
    <row r="38" spans="1:6" x14ac:dyDescent="0.25">
      <c r="A38" s="262" t="s">
        <v>105</v>
      </c>
    </row>
    <row r="39" spans="1:6" x14ac:dyDescent="0.25">
      <c r="A39" s="262" t="s">
        <v>106</v>
      </c>
    </row>
    <row r="41" spans="1:6" x14ac:dyDescent="0.25">
      <c r="C41" s="479"/>
      <c r="D41" s="479"/>
      <c r="E41" s="479"/>
    </row>
    <row r="42" spans="1:6" x14ac:dyDescent="0.25">
      <c r="C42" s="480"/>
      <c r="D42" s="480"/>
      <c r="E42" s="480"/>
    </row>
    <row r="43" spans="1:6" x14ac:dyDescent="0.25">
      <c r="C43" s="480"/>
      <c r="D43" s="480"/>
      <c r="E43" s="480"/>
      <c r="F43" s="275"/>
    </row>
    <row r="44" spans="1:6" x14ac:dyDescent="0.25">
      <c r="C44" s="480"/>
      <c r="D44" s="480"/>
      <c r="E44" s="480"/>
      <c r="F44" s="275"/>
    </row>
    <row r="45" spans="1:6" x14ac:dyDescent="0.25">
      <c r="C45" s="480"/>
      <c r="D45" s="480"/>
      <c r="E45" s="480"/>
      <c r="F45" s="275"/>
    </row>
    <row r="46" spans="1:6" x14ac:dyDescent="0.25">
      <c r="C46" s="480"/>
      <c r="D46" s="480"/>
      <c r="E46" s="480"/>
      <c r="F46" s="275"/>
    </row>
    <row r="47" spans="1:6" x14ac:dyDescent="0.25">
      <c r="C47" s="480"/>
      <c r="D47" s="480"/>
      <c r="E47" s="480"/>
      <c r="F47" s="275"/>
    </row>
    <row r="48" spans="1:6" x14ac:dyDescent="0.25">
      <c r="C48" s="480"/>
      <c r="D48" s="480"/>
      <c r="E48" s="480"/>
      <c r="F48" s="275"/>
    </row>
    <row r="49" spans="3:6" x14ac:dyDescent="0.25">
      <c r="C49" s="480"/>
      <c r="D49" s="480"/>
      <c r="E49" s="480"/>
      <c r="F49" s="275"/>
    </row>
    <row r="50" spans="3:6" x14ac:dyDescent="0.25">
      <c r="C50" s="480"/>
      <c r="D50" s="480"/>
      <c r="E50" s="480"/>
      <c r="F50" s="275"/>
    </row>
  </sheetData>
  <mergeCells count="2">
    <mergeCell ref="D13:F13"/>
    <mergeCell ref="G13:I13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G17"/>
  <sheetViews>
    <sheetView workbookViewId="0">
      <selection activeCell="E13" sqref="E13"/>
    </sheetView>
  </sheetViews>
  <sheetFormatPr defaultRowHeight="15" x14ac:dyDescent="0.25"/>
  <cols>
    <col min="1" max="2" width="9.140625" style="262"/>
    <col min="3" max="3" width="19.7109375" style="262" customWidth="1"/>
    <col min="4" max="16384" width="9.140625" style="262"/>
  </cols>
  <sheetData>
    <row r="1" spans="1:7" x14ac:dyDescent="0.25">
      <c r="A1" s="262" t="s">
        <v>404</v>
      </c>
    </row>
    <row r="3" spans="1:7" ht="47.25" customHeight="1" x14ac:dyDescent="0.25">
      <c r="B3" s="573" t="s">
        <v>28</v>
      </c>
      <c r="C3" s="574" t="s">
        <v>354</v>
      </c>
    </row>
    <row r="4" spans="1:7" x14ac:dyDescent="0.25">
      <c r="B4" s="570">
        <v>2006</v>
      </c>
      <c r="C4" s="575">
        <v>3.9</v>
      </c>
    </row>
    <row r="5" spans="1:7" x14ac:dyDescent="0.25">
      <c r="B5" s="570">
        <v>2007</v>
      </c>
      <c r="C5" s="575">
        <v>5.0999999999999996</v>
      </c>
    </row>
    <row r="6" spans="1:7" x14ac:dyDescent="0.25">
      <c r="B6" s="570">
        <v>2008</v>
      </c>
      <c r="C6" s="575">
        <v>4.2</v>
      </c>
      <c r="E6" t="s">
        <v>294</v>
      </c>
    </row>
    <row r="7" spans="1:7" x14ac:dyDescent="0.25">
      <c r="B7" s="570">
        <v>2009</v>
      </c>
      <c r="C7" s="575">
        <v>-2.5</v>
      </c>
      <c r="E7" s="239"/>
      <c r="F7" s="395" t="s">
        <v>353</v>
      </c>
    </row>
    <row r="8" spans="1:7" x14ac:dyDescent="0.25">
      <c r="B8" s="570">
        <v>2010</v>
      </c>
      <c r="C8" s="575">
        <v>-2.6</v>
      </c>
      <c r="E8" s="569"/>
      <c r="F8" s="395" t="s">
        <v>49</v>
      </c>
      <c r="G8" s="395"/>
    </row>
    <row r="9" spans="1:7" x14ac:dyDescent="0.25">
      <c r="B9" s="570">
        <v>2011</v>
      </c>
      <c r="C9" s="575">
        <v>-1</v>
      </c>
    </row>
    <row r="10" spans="1:7" x14ac:dyDescent="0.25">
      <c r="B10" s="570">
        <v>2012</v>
      </c>
      <c r="C10" s="575">
        <v>-2.1</v>
      </c>
    </row>
    <row r="11" spans="1:7" x14ac:dyDescent="0.25">
      <c r="B11" s="570">
        <v>2013</v>
      </c>
      <c r="C11" s="575">
        <v>-2.5</v>
      </c>
    </row>
    <row r="12" spans="1:7" x14ac:dyDescent="0.25">
      <c r="B12" s="570">
        <v>2014</v>
      </c>
      <c r="C12" s="575">
        <v>-3.2</v>
      </c>
    </row>
    <row r="13" spans="1:7" x14ac:dyDescent="0.25">
      <c r="B13" s="571">
        <v>2015</v>
      </c>
      <c r="C13" s="576">
        <v>-3.4207819067165937</v>
      </c>
    </row>
    <row r="14" spans="1:7" x14ac:dyDescent="0.25">
      <c r="B14" s="571">
        <v>2016</v>
      </c>
      <c r="C14" s="576">
        <v>-3.186720852383842</v>
      </c>
    </row>
    <row r="15" spans="1:7" x14ac:dyDescent="0.25">
      <c r="B15" s="571">
        <v>2017</v>
      </c>
      <c r="C15" s="576">
        <v>-3.0500862684228882</v>
      </c>
    </row>
    <row r="16" spans="1:7" x14ac:dyDescent="0.25">
      <c r="B16" s="571">
        <v>2018</v>
      </c>
      <c r="C16" s="576">
        <v>-2.737035441409577</v>
      </c>
    </row>
    <row r="17" spans="2:3" x14ac:dyDescent="0.25">
      <c r="B17" s="572">
        <v>2019</v>
      </c>
      <c r="C17" s="577">
        <v>-2.4728963179004109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VTVJulkisuus xmlns="492F3F3F-29F3-4710-9B89-36B290E8226E" xsi:nil="true"/>
    <Vaihe xmlns="ee504ec0-d5b0-420a-b6c0-c1e7d2c893ec" xsi:nil="true"/>
    <FIPO-vaihe xmlns="ee504ec0-d5b0-420a-b6c0-c1e7d2c893ec">Aineisto</FIPO-vaihe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MS Excel 2010" ma:contentTypeID="0x010100C03544DF1730484E9B2D10078396693F00A43091E9C35B614DBBFDBDFDDF31B2E1" ma:contentTypeVersion="3" ma:contentTypeDescription="MS Excel 2010 dokumenttipohja" ma:contentTypeScope="" ma:versionID="0efc1fae3bb3702311cb813d8fde222b">
  <xsd:schema xmlns:xsd="http://www.w3.org/2001/XMLSchema" xmlns:xs="http://www.w3.org/2001/XMLSchema" xmlns:p="http://schemas.microsoft.com/office/2006/metadata/properties" xmlns:ns2="ee504ec0-d5b0-420a-b6c0-c1e7d2c893ec" xmlns:ns3="492F3F3F-29F3-4710-9B89-36B290E8226E" targetNamespace="http://schemas.microsoft.com/office/2006/metadata/properties" ma:root="true" ma:fieldsID="f9fd9a333c53597ac25b29a692ef9fdb" ns2:_="" ns3:_="">
    <xsd:import namespace="ee504ec0-d5b0-420a-b6c0-c1e7d2c893ec"/>
    <xsd:import namespace="492F3F3F-29F3-4710-9B89-36B290E8226E"/>
    <xsd:element name="properties">
      <xsd:complexType>
        <xsd:sequence>
          <xsd:element name="documentManagement">
            <xsd:complexType>
              <xsd:all>
                <xsd:element ref="ns2:Vaihe" minOccurs="0"/>
                <xsd:element ref="ns2:FIPO-vaihe"/>
                <xsd:element ref="ns3:VTVJulkisu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504ec0-d5b0-420a-b6c0-c1e7d2c893ec" elementFormDefault="qualified">
    <xsd:import namespace="http://schemas.microsoft.com/office/2006/documentManagement/types"/>
    <xsd:import namespace="http://schemas.microsoft.com/office/infopath/2007/PartnerControls"/>
    <xsd:element name="Vaihe" ma:index="8" nillable="true" ma:displayName="Laatija" ma:description="Käytetään FIPO -työtiloissa (erillisprojektit ja jatkuva tarkastus) // MH 4.12.2012" ma:format="Dropdown" ma:internalName="Vaihe">
      <xsd:simpleType>
        <xsd:union memberTypes="dms:Text">
          <xsd:simpleType>
            <xsd:restriction base="dms:Choice">
              <xsd:enumeration value="JT"/>
              <xsd:enumeration value="TT"/>
              <xsd:enumeration value="TL"/>
              <xsd:enumeration value="VM"/>
              <xsd:enumeration value="VNK"/>
              <xsd:enumeration value="VK"/>
              <xsd:enumeration value="Tutkimuslaitokset"/>
              <xsd:enumeration value="Eduskunta"/>
            </xsd:restriction>
          </xsd:simpleType>
        </xsd:union>
      </xsd:simpleType>
    </xsd:element>
    <xsd:element name="FIPO-vaihe" ma:index="9" ma:displayName="Vaihe" ma:format="Dropdown" ma:internalName="FIPO_x002d_vaihe">
      <xsd:simpleType>
        <xsd:union memberTypes="dms:Text">
          <xsd:simpleType>
            <xsd:restriction base="dms:Choice">
              <xsd:enumeration value="Suunnittelu"/>
              <xsd:enumeration value="Raporttiluonnos"/>
              <xsd:enumeration value="Aineisto"/>
            </xsd:restriction>
          </xsd:simpleType>
        </xsd:un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2F3F3F-29F3-4710-9B89-36B290E8226E" elementFormDefault="qualified">
    <xsd:import namespace="http://schemas.microsoft.com/office/2006/documentManagement/types"/>
    <xsd:import namespace="http://schemas.microsoft.com/office/infopath/2007/PartnerControls"/>
    <xsd:element name="VTVJulkisuus" ma:index="10" nillable="true" ma:displayName="Julkisuus" ma:internalName="VTVJulkisuus">
      <xsd:simpleType>
        <xsd:restriction base="dms:Choice">
          <xsd:enumeration value=""/>
          <xsd:enumeration value="Suojaustaso IV"/>
          <xsd:enumeration value="Suojaustaso III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A5B9570-29A5-4001-898E-5E662C8D643D}">
  <ds:schemaRefs>
    <ds:schemaRef ds:uri="http://www.w3.org/XML/1998/namespace"/>
    <ds:schemaRef ds:uri="492F3F3F-29F3-4710-9B89-36B290E8226E"/>
    <ds:schemaRef ds:uri="http://purl.org/dc/terms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ee504ec0-d5b0-420a-b6c0-c1e7d2c893ec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664C5C2-6694-4497-A959-691A538B0A9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81D1E21-B987-445F-8E48-4CA3C454A6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e504ec0-d5b0-420a-b6c0-c1e7d2c893ec"/>
    <ds:schemaRef ds:uri="492F3F3F-29F3-4710-9B89-36B290E8226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14</vt:i4>
      </vt:variant>
    </vt:vector>
  </HeadingPairs>
  <TitlesOfParts>
    <vt:vector size="14" baseType="lpstr">
      <vt:lpstr>INFO</vt:lpstr>
      <vt:lpstr>Rakenteellinen jäämä</vt:lpstr>
      <vt:lpstr>Rakenteellinen jäämä, pot.tuot.</vt:lpstr>
      <vt:lpstr>Rakenteellinen jäämä, joustot</vt:lpstr>
      <vt:lpstr>Menosääntö, kok. menot</vt:lpstr>
      <vt:lpstr>Menosääntö, rajoite</vt:lpstr>
      <vt:lpstr>Kokonaisvaltainen arvio</vt:lpstr>
      <vt:lpstr>Kokonaisvaltainen arvio, lask.</vt:lpstr>
      <vt:lpstr>Kokonaisvaltainen arvio, rak.jä</vt:lpstr>
      <vt:lpstr>Kokonaisvaltainen arvio, menos.</vt:lpstr>
      <vt:lpstr>Velkakriteeri</vt:lpstr>
      <vt:lpstr>Velkakriteeri, suhdannekorjaus</vt:lpstr>
      <vt:lpstr>Velkakriteeri, BL ja FL </vt:lpstr>
      <vt:lpstr>Alijäämä</vt:lpstr>
    </vt:vector>
  </TitlesOfParts>
  <Company>Eduskunta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Jaakkola Jenni</dc:creator>
  <cp:lastModifiedBy>Salmi Sini</cp:lastModifiedBy>
  <dcterms:created xsi:type="dcterms:W3CDTF">2014-12-13T10:55:23Z</dcterms:created>
  <dcterms:modified xsi:type="dcterms:W3CDTF">2015-09-07T12:44:42Z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0x010100C03544DF1730484E9B2D10078396693F00A43091E9C35B614DBBFDBDFDDF31B2E1</vt:lpwstr>
  </property>
</Properties>
</file>