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705" yWindow="-15" windowWidth="12510" windowHeight="11895"/>
  </bookViews>
  <sheets>
    <sheet name="INFO" sheetId="1" r:id="rId1"/>
    <sheet name="Rakenteellinen jäämä" sheetId="2" r:id="rId2"/>
    <sheet name="Rakenteellinen jäämä, joustot" sheetId="14" r:id="rId3"/>
    <sheet name="Menosääntö, kok. menot" sheetId="3" r:id="rId4"/>
    <sheet name="Menosääntö, rajoite" sheetId="12" r:id="rId5"/>
    <sheet name="Kokonaisvaltainen arvio" sheetId="16" r:id="rId6"/>
    <sheet name="Velkakriteeri, suhdannekorjaus" sheetId="4" r:id="rId7"/>
    <sheet name="Alijäämäkriteeri" sheetId="6" r:id="rId8"/>
    <sheet name="Sektorikoht. alijäämätavoitteet" sheetId="18" r:id="rId9"/>
  </sheets>
  <calcPr calcId="145621"/>
</workbook>
</file>

<file path=xl/calcChain.xml><?xml version="1.0" encoding="utf-8"?>
<calcChain xmlns="http://schemas.openxmlformats.org/spreadsheetml/2006/main">
  <c r="E25" i="12" l="1"/>
  <c r="E26" i="12" s="1"/>
  <c r="E27" i="12" s="1"/>
  <c r="F25" i="12"/>
  <c r="F26" i="12" s="1"/>
  <c r="F27" i="12" s="1"/>
  <c r="D25" i="12"/>
  <c r="D26" i="12" s="1"/>
  <c r="D27" i="12" s="1"/>
  <c r="G8" i="18" l="1"/>
  <c r="T26" i="18"/>
  <c r="H6" i="18" s="1"/>
  <c r="T27" i="18"/>
  <c r="H7" i="18" s="1"/>
  <c r="T28" i="18"/>
  <c r="H8" i="18" s="1"/>
  <c r="T29" i="18"/>
  <c r="H9" i="18" s="1"/>
  <c r="S26" i="18"/>
  <c r="G6" i="18" s="1"/>
  <c r="S27" i="18"/>
  <c r="G7" i="18" s="1"/>
  <c r="S28" i="18"/>
  <c r="S29" i="18"/>
  <c r="G9" i="18" s="1"/>
  <c r="T25" i="18"/>
  <c r="H5" i="18" s="1"/>
  <c r="K30" i="4"/>
  <c r="K29" i="4"/>
  <c r="F29" i="4"/>
  <c r="G29" i="4" s="1"/>
  <c r="D29" i="4"/>
  <c r="F21" i="12" l="1"/>
  <c r="E21" i="12"/>
  <c r="E22" i="12" s="1"/>
  <c r="E23" i="12" s="1"/>
  <c r="D21" i="12"/>
  <c r="D23" i="12" s="1"/>
  <c r="F32" i="3"/>
  <c r="F35" i="3" s="1"/>
  <c r="F38" i="3" s="1"/>
  <c r="F22" i="12" l="1"/>
  <c r="F23" i="12" s="1"/>
  <c r="F30" i="4"/>
  <c r="G30" i="4" s="1"/>
  <c r="D30" i="4"/>
  <c r="H30" i="4" s="1"/>
  <c r="K28" i="4"/>
  <c r="F28" i="4"/>
  <c r="G28" i="4" s="1"/>
  <c r="D28" i="4"/>
  <c r="K27" i="4"/>
  <c r="F27" i="4"/>
  <c r="G27" i="4" s="1"/>
  <c r="D27" i="4"/>
  <c r="K26" i="4"/>
  <c r="F26" i="4"/>
  <c r="G26" i="4" s="1"/>
  <c r="D26" i="4"/>
  <c r="K25" i="4"/>
  <c r="F25" i="4"/>
  <c r="G25" i="4" s="1"/>
  <c r="D25" i="4"/>
  <c r="K24" i="4"/>
  <c r="F24" i="4"/>
  <c r="G24" i="4" s="1"/>
  <c r="D24" i="4"/>
  <c r="K23" i="4"/>
  <c r="F23" i="4"/>
  <c r="G23" i="4" s="1"/>
  <c r="D23" i="4"/>
  <c r="K22" i="4"/>
  <c r="F22" i="4"/>
  <c r="G22" i="4" s="1"/>
  <c r="D22" i="4"/>
  <c r="K21" i="4"/>
  <c r="F21" i="4"/>
  <c r="G21" i="4" s="1"/>
  <c r="D21" i="4"/>
  <c r="K20" i="4"/>
  <c r="F20" i="4"/>
  <c r="G20" i="4" s="1"/>
  <c r="D20" i="4"/>
  <c r="K19" i="4"/>
  <c r="F19" i="4"/>
  <c r="G19" i="4" s="1"/>
  <c r="D19" i="4"/>
  <c r="K18" i="4"/>
  <c r="F18" i="4"/>
  <c r="G18" i="4" s="1"/>
  <c r="D18" i="4"/>
  <c r="F17" i="4"/>
  <c r="G17" i="4" s="1"/>
  <c r="D17" i="4"/>
  <c r="F16" i="4"/>
  <c r="G16" i="4" s="1"/>
  <c r="D16" i="4"/>
  <c r="F15" i="4"/>
  <c r="G15" i="4" s="1"/>
  <c r="D15" i="4"/>
  <c r="H29" i="4" l="1"/>
  <c r="L29" i="4" s="1"/>
  <c r="H23" i="4"/>
  <c r="L23" i="4" s="1"/>
  <c r="H22" i="4"/>
  <c r="L22" i="4" s="1"/>
  <c r="H17" i="4"/>
  <c r="H25" i="4"/>
  <c r="L25" i="4" s="1"/>
  <c r="H20" i="4"/>
  <c r="L20" i="4" s="1"/>
  <c r="H18" i="4"/>
  <c r="L18" i="4" s="1"/>
  <c r="H26" i="4"/>
  <c r="L26" i="4" s="1"/>
  <c r="H24" i="4"/>
  <c r="L24" i="4" s="1"/>
  <c r="L30" i="4"/>
  <c r="H21" i="4"/>
  <c r="L21" i="4" s="1"/>
  <c r="H19" i="4"/>
  <c r="L19" i="4" s="1"/>
  <c r="H27" i="4"/>
  <c r="L27" i="4" s="1"/>
  <c r="H28" i="4"/>
  <c r="L28" i="4" s="1"/>
  <c r="B42" i="14" l="1"/>
  <c r="R29" i="18" l="1"/>
  <c r="F9" i="18" s="1"/>
  <c r="Q29" i="18"/>
  <c r="E9" i="18" s="1"/>
  <c r="P29" i="18"/>
  <c r="D9" i="18" s="1"/>
  <c r="O29" i="18"/>
  <c r="C9" i="18" s="1"/>
  <c r="N29" i="18"/>
  <c r="B9" i="18" s="1"/>
  <c r="M29" i="18"/>
  <c r="L29" i="18"/>
  <c r="K29" i="18"/>
  <c r="J29" i="18"/>
  <c r="I29" i="18"/>
  <c r="H29" i="18"/>
  <c r="G29" i="18"/>
  <c r="F29" i="18"/>
  <c r="E29" i="18"/>
  <c r="D29" i="18"/>
  <c r="R28" i="18"/>
  <c r="F8" i="18" s="1"/>
  <c r="Q28" i="18"/>
  <c r="E8" i="18" s="1"/>
  <c r="P28" i="18"/>
  <c r="D8" i="18" s="1"/>
  <c r="O28" i="18"/>
  <c r="C8" i="18" s="1"/>
  <c r="N28" i="18"/>
  <c r="B8" i="18" s="1"/>
  <c r="M28" i="18"/>
  <c r="L28" i="18"/>
  <c r="K28" i="18"/>
  <c r="J28" i="18"/>
  <c r="I28" i="18"/>
  <c r="H28" i="18"/>
  <c r="G28" i="18"/>
  <c r="F28" i="18"/>
  <c r="E28" i="18"/>
  <c r="D28" i="18"/>
  <c r="R27" i="18"/>
  <c r="F7" i="18" s="1"/>
  <c r="Q27" i="18"/>
  <c r="E7" i="18" s="1"/>
  <c r="P27" i="18"/>
  <c r="D7" i="18" s="1"/>
  <c r="O27" i="18"/>
  <c r="C7" i="18" s="1"/>
  <c r="N27" i="18"/>
  <c r="B7" i="18" s="1"/>
  <c r="M27" i="18"/>
  <c r="L27" i="18"/>
  <c r="K27" i="18"/>
  <c r="J27" i="18"/>
  <c r="I27" i="18"/>
  <c r="H27" i="18"/>
  <c r="G27" i="18"/>
  <c r="F27" i="18"/>
  <c r="E27" i="18"/>
  <c r="D27" i="18"/>
  <c r="R26" i="18"/>
  <c r="F6" i="18" s="1"/>
  <c r="Q26" i="18"/>
  <c r="E6" i="18" s="1"/>
  <c r="P26" i="18"/>
  <c r="D6" i="18" s="1"/>
  <c r="O26" i="18"/>
  <c r="C6" i="18" s="1"/>
  <c r="N26" i="18"/>
  <c r="B6" i="18" s="1"/>
  <c r="M26" i="18"/>
  <c r="L26" i="18"/>
  <c r="K26" i="18"/>
  <c r="J26" i="18"/>
  <c r="I26" i="18"/>
  <c r="H26" i="18"/>
  <c r="G26" i="18"/>
  <c r="F26" i="18"/>
  <c r="E26" i="18"/>
  <c r="D26" i="18"/>
  <c r="S25" i="18"/>
  <c r="G5" i="18" s="1"/>
  <c r="R25" i="18"/>
  <c r="F5" i="18" s="1"/>
  <c r="Q25" i="18"/>
  <c r="E5" i="18" s="1"/>
  <c r="P25" i="18"/>
  <c r="D5" i="18" s="1"/>
  <c r="O25" i="18"/>
  <c r="C5" i="18" s="1"/>
  <c r="N25" i="18"/>
  <c r="B5" i="18" s="1"/>
  <c r="M25" i="18"/>
  <c r="L25" i="18"/>
  <c r="K25" i="18"/>
  <c r="J25" i="18"/>
  <c r="I25" i="18"/>
  <c r="H25" i="18"/>
  <c r="G25" i="18"/>
  <c r="F25" i="18"/>
  <c r="E25" i="18"/>
  <c r="D25" i="18"/>
  <c r="E27" i="2" l="1"/>
  <c r="E28" i="2"/>
  <c r="G28" i="2" s="1"/>
  <c r="E29" i="2"/>
  <c r="E30" i="2"/>
  <c r="E31" i="2"/>
  <c r="G25" i="3" l="1"/>
  <c r="G28" i="3" s="1"/>
  <c r="I25" i="3"/>
  <c r="I28" i="3" s="1"/>
  <c r="F25" i="3" l="1"/>
  <c r="H25" i="3"/>
  <c r="H28" i="3" s="1"/>
  <c r="F28" i="3" l="1"/>
  <c r="G30" i="3"/>
  <c r="G32" i="3" s="1"/>
  <c r="G35" i="3" s="1"/>
  <c r="H30" i="3"/>
  <c r="H32" i="3" s="1"/>
  <c r="I30" i="3"/>
  <c r="I32" i="3" s="1"/>
  <c r="H35" i="3" l="1"/>
  <c r="H36" i="3" s="1"/>
  <c r="H38" i="3" s="1"/>
  <c r="G36" i="3"/>
  <c r="G38" i="3" s="1"/>
  <c r="G40" i="3" s="1"/>
  <c r="I35" i="3"/>
  <c r="I36" i="3" s="1"/>
  <c r="I38" i="3" s="1"/>
  <c r="I40" i="3" l="1"/>
  <c r="H40" i="3"/>
  <c r="K22" i="14" l="1"/>
  <c r="I29" i="14" s="1"/>
  <c r="D22" i="14"/>
  <c r="J29" i="14" l="1"/>
  <c r="K16" i="14" l="1"/>
  <c r="B45" i="14" l="1"/>
  <c r="B44" i="14"/>
  <c r="H29" i="14" l="1"/>
  <c r="H37" i="14" s="1"/>
  <c r="H45" i="14" s="1"/>
  <c r="G27" i="2"/>
  <c r="I27" i="2" s="1"/>
  <c r="D29" i="14" l="1"/>
  <c r="D35" i="14" s="1"/>
  <c r="D43" i="14" s="1"/>
  <c r="H34" i="14"/>
  <c r="H42" i="14" s="1"/>
  <c r="J37" i="14"/>
  <c r="J45" i="14" s="1"/>
  <c r="J34" i="14"/>
  <c r="J42" i="14" s="1"/>
  <c r="J36" i="14"/>
  <c r="J44" i="14" s="1"/>
  <c r="J35" i="14"/>
  <c r="J43" i="14" s="1"/>
  <c r="H35" i="14"/>
  <c r="H43" i="14" s="1"/>
  <c r="H36" i="14"/>
  <c r="M22" i="14"/>
  <c r="L22" i="14"/>
  <c r="G22" i="14"/>
  <c r="B43" i="14"/>
  <c r="H22" i="14"/>
  <c r="F22" i="14"/>
  <c r="F29" i="14" s="1"/>
  <c r="F37" i="14" s="1"/>
  <c r="F45" i="14" s="1"/>
  <c r="E22" i="14"/>
  <c r="D16" i="14" l="1"/>
  <c r="D37" i="14"/>
  <c r="D34" i="14"/>
  <c r="D36" i="14"/>
  <c r="D44" i="14" s="1"/>
  <c r="H44" i="14"/>
  <c r="I34" i="14"/>
  <c r="I42" i="14" s="1"/>
  <c r="G29" i="14"/>
  <c r="G37" i="14" s="1"/>
  <c r="G45" i="14" s="1"/>
  <c r="E29" i="14"/>
  <c r="E37" i="14" s="1"/>
  <c r="E45" i="14" s="1"/>
  <c r="F34" i="14"/>
  <c r="F42" i="14" s="1"/>
  <c r="F36" i="14"/>
  <c r="F44" i="14" s="1"/>
  <c r="F35" i="14"/>
  <c r="F43" i="14" s="1"/>
  <c r="D13" i="14" l="1"/>
  <c r="D42" i="14"/>
  <c r="I37" i="14"/>
  <c r="I45" i="14" s="1"/>
  <c r="D45" i="14"/>
  <c r="I36" i="14"/>
  <c r="I44" i="14" s="1"/>
  <c r="K29" i="14"/>
  <c r="I35" i="14"/>
  <c r="I43" i="14" s="1"/>
  <c r="E35" i="14"/>
  <c r="E43" i="14" s="1"/>
  <c r="E34" i="14"/>
  <c r="G35" i="14"/>
  <c r="G43" i="14" s="1"/>
  <c r="G36" i="14"/>
  <c r="G44" i="14" s="1"/>
  <c r="G34" i="14"/>
  <c r="G42" i="14" s="1"/>
  <c r="E36" i="14"/>
  <c r="E44" i="14" s="1"/>
  <c r="K43" i="14" l="1"/>
  <c r="L43" i="14" s="1"/>
  <c r="N43" i="14" s="1"/>
  <c r="K45" i="14"/>
  <c r="L45" i="14" s="1"/>
  <c r="N45" i="14" s="1"/>
  <c r="K34" i="14"/>
  <c r="L34" i="14" s="1"/>
  <c r="N34" i="14" s="1"/>
  <c r="K44" i="14"/>
  <c r="L44" i="14" s="1"/>
  <c r="N44" i="14" s="1"/>
  <c r="K36" i="14"/>
  <c r="L36" i="14" s="1"/>
  <c r="K37" i="14"/>
  <c r="L37" i="14" s="1"/>
  <c r="E42" i="14"/>
  <c r="K42" i="14" s="1"/>
  <c r="L42" i="14" s="1"/>
  <c r="N42" i="14" s="1"/>
  <c r="K35" i="14"/>
  <c r="N37" i="14" l="1"/>
  <c r="N36" i="14"/>
  <c r="L35" i="14"/>
  <c r="N35" i="14" s="1"/>
  <c r="I28" i="2" l="1"/>
  <c r="L28" i="2" s="1"/>
  <c r="O28" i="2" s="1"/>
  <c r="G29" i="2"/>
  <c r="I29" i="2" s="1"/>
  <c r="G30" i="2"/>
  <c r="I30" i="2" s="1"/>
  <c r="G31" i="2"/>
  <c r="I31" i="2" s="1"/>
  <c r="L29" i="2" l="1"/>
  <c r="O29" i="2" s="1"/>
  <c r="Q29" i="2" s="1"/>
  <c r="L30" i="2"/>
  <c r="O30" i="2" s="1"/>
  <c r="L31" i="2"/>
  <c r="O31" i="2" s="1"/>
  <c r="Q30" i="2" l="1"/>
  <c r="Q31" i="2"/>
</calcChain>
</file>

<file path=xl/sharedStrings.xml><?xml version="1.0" encoding="utf-8"?>
<sst xmlns="http://schemas.openxmlformats.org/spreadsheetml/2006/main" count="455" uniqueCount="315">
  <si>
    <t>Värikoodi</t>
  </si>
  <si>
    <t>Selitys</t>
  </si>
  <si>
    <t>Lisätietoja antaa:</t>
  </si>
  <si>
    <t>Rakenteellisen jäämän laskenta muodostuu seuraavasti:</t>
  </si>
  <si>
    <t>SB=BB-CC-OO</t>
  </si>
  <si>
    <r>
      <t xml:space="preserve">missä </t>
    </r>
    <r>
      <rPr>
        <i/>
        <sz val="11"/>
        <color theme="1"/>
        <rFont val="Calibri"/>
        <family val="2"/>
        <scheme val="minor"/>
      </rPr>
      <t>SB</t>
    </r>
    <r>
      <rPr>
        <sz val="11"/>
        <color theme="1"/>
        <rFont val="Calibri"/>
        <family val="2"/>
        <scheme val="minor"/>
      </rPr>
      <t>=rakenteellinen jäämä (</t>
    </r>
    <r>
      <rPr>
        <i/>
        <sz val="11"/>
        <color theme="1"/>
        <rFont val="Calibri"/>
        <family val="2"/>
        <scheme val="minor"/>
      </rPr>
      <t>structural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=julkisen sektorin nettoluotonanto eli nimellinen jäämä (</t>
    </r>
    <r>
      <rPr>
        <i/>
        <sz val="11"/>
        <color theme="1"/>
        <rFont val="Calibri"/>
        <family val="2"/>
        <scheme val="minor"/>
      </rPr>
      <t>budget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>=suhdannekorjaus (</t>
    </r>
    <r>
      <rPr>
        <i/>
        <sz val="11"/>
        <color theme="1"/>
        <rFont val="Calibri"/>
        <family val="2"/>
        <scheme val="minor"/>
      </rPr>
      <t>cyclical component</t>
    </r>
    <r>
      <rPr>
        <sz val="11"/>
        <color theme="1"/>
        <rFont val="Calibri"/>
        <family val="2"/>
        <scheme val="minor"/>
      </rPr>
      <t xml:space="preserve">), ja </t>
    </r>
    <r>
      <rPr>
        <i/>
        <sz val="11"/>
        <color theme="1"/>
        <rFont val="Calibri"/>
        <family val="2"/>
        <scheme val="minor"/>
      </rPr>
      <t>OO</t>
    </r>
    <r>
      <rPr>
        <sz val="11"/>
        <color theme="1"/>
        <rFont val="Calibri"/>
        <family val="2"/>
        <scheme val="minor"/>
      </rPr>
      <t>=kertaluonteiset erät (</t>
    </r>
    <r>
      <rPr>
        <i/>
        <sz val="11"/>
        <color theme="1"/>
        <rFont val="Calibri"/>
        <family val="2"/>
        <scheme val="minor"/>
      </rPr>
      <t>one-offs</t>
    </r>
    <r>
      <rPr>
        <sz val="11"/>
        <color theme="1"/>
        <rFont val="Calibri"/>
        <family val="2"/>
        <scheme val="minor"/>
      </rPr>
      <t xml:space="preserve">) </t>
    </r>
  </si>
  <si>
    <t>Potentiaalinen tuotanto</t>
  </si>
  <si>
    <r>
      <t xml:space="preserve">Suhdannekorjaus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 lasketaan painottamalla tuotantokuilua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puolijoustolla </t>
    </r>
    <r>
      <rPr>
        <i/>
        <sz val="11"/>
        <color theme="1"/>
        <rFont val="Calibri"/>
        <family val="2"/>
      </rPr>
      <t xml:space="preserve">ε: </t>
    </r>
  </si>
  <si>
    <t>CC=ε·OG</t>
  </si>
  <si>
    <t>BB</t>
  </si>
  <si>
    <t>Rakenteellinen jäämä</t>
  </si>
  <si>
    <t>OG</t>
  </si>
  <si>
    <t>ε</t>
  </si>
  <si>
    <t>OO</t>
  </si>
  <si>
    <t>SB</t>
  </si>
  <si>
    <t>Vuosi</t>
  </si>
  <si>
    <t>Y</t>
  </si>
  <si>
    <t>Tuotanto-kuilu</t>
  </si>
  <si>
    <t>Kerta-luonteiset erät</t>
  </si>
  <si>
    <t>Y*</t>
  </si>
  <si>
    <t>BKT deflaattori</t>
  </si>
  <si>
    <t>Velan korjattu taso</t>
  </si>
  <si>
    <t>Velan suhdannekorjattu taso</t>
  </si>
  <si>
    <t>2010=100</t>
  </si>
  <si>
    <t>%</t>
  </si>
  <si>
    <t>VTV:n laskelmat</t>
  </si>
  <si>
    <r>
      <t>BKT</t>
    </r>
    <r>
      <rPr>
        <vertAlign val="superscript"/>
        <sz val="11"/>
        <color theme="1"/>
        <rFont val="Calibri"/>
        <family val="2"/>
        <scheme val="minor"/>
      </rPr>
      <t>ADJ</t>
    </r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</si>
  <si>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</si>
  <si>
    <r>
      <t>D</t>
    </r>
    <r>
      <rPr>
        <b/>
        <vertAlign val="superscript"/>
        <sz val="11"/>
        <color theme="1"/>
        <rFont val="Calibri"/>
        <family val="2"/>
        <scheme val="minor"/>
      </rPr>
      <t>ADJ</t>
    </r>
    <r>
      <rPr>
        <b/>
        <sz val="11"/>
        <color theme="1"/>
        <rFont val="Calibri"/>
        <family val="2"/>
        <scheme val="minor"/>
      </rPr>
      <t>/BKT</t>
    </r>
    <r>
      <rPr>
        <b/>
        <vertAlign val="superscript"/>
        <sz val="11"/>
        <color theme="1"/>
        <rFont val="Calibri"/>
        <family val="2"/>
        <scheme val="minor"/>
      </rPr>
      <t>ADJ</t>
    </r>
  </si>
  <si>
    <t>Vaihe I</t>
  </si>
  <si>
    <t>Vaihe II</t>
  </si>
  <si>
    <t>Vaihe III</t>
  </si>
  <si>
    <t>Vaihe IV</t>
  </si>
  <si>
    <t>Nimellinen potentiaalinen BKT</t>
  </si>
  <si>
    <t>kertomalla tuotantokuilu (ks. välilehti "Rakenteellinen jäämä" tässä työkirjassa) puolijoustolla. Saatu syklinen osuus kerrotaan käypähintaisella bkt:lla jolloin saadaan syklinen osuus euromääräisenä.</t>
  </si>
  <si>
    <t>Syklinen osa</t>
  </si>
  <si>
    <t>mrd €</t>
  </si>
  <si>
    <t xml:space="preserve">Syklinen osa </t>
  </si>
  <si>
    <t>Menosäännön erät, mrd €</t>
  </si>
  <si>
    <t>Julkiset menot yhteensä</t>
  </si>
  <si>
    <t>-</t>
  </si>
  <si>
    <t>Korkomenot</t>
  </si>
  <si>
    <t>Suhdannekehityksestä johtuvat muutokset työttömyysmenoissa</t>
  </si>
  <si>
    <t>5a</t>
  </si>
  <si>
    <t>Kiinteän pääoman muodostuminen (br.)</t>
  </si>
  <si>
    <t>+</t>
  </si>
  <si>
    <t>5b</t>
  </si>
  <si>
    <t>Kiinteän pääoman muodostumisen keskiarvo (4v.)</t>
  </si>
  <si>
    <t>=</t>
  </si>
  <si>
    <t>KMA1</t>
  </si>
  <si>
    <t>Korjattu menoaggregaatti (KMA1)</t>
  </si>
  <si>
    <t>Korvamerkityillä tuloilla rahoitetut menot</t>
  </si>
  <si>
    <t>KMA2</t>
  </si>
  <si>
    <t>Korjattu menoaggregaatti (KMA2)</t>
  </si>
  <si>
    <t>Vakausohjelman taulu, rivi</t>
  </si>
  <si>
    <t>Menosäännön mukaisesti laskettujen kokonaismenojen kasvu (nimellinen)</t>
  </si>
  <si>
    <t>Menosäännön mukaisesti laskettujen kokonaismenojen kasvu (reealinen)</t>
  </si>
  <si>
    <t xml:space="preserve">Noudatettava menosääntö </t>
  </si>
  <si>
    <t>Merkittävä poikkeama</t>
  </si>
  <si>
    <t>2a, 7</t>
  </si>
  <si>
    <t>2a, 9</t>
  </si>
  <si>
    <t>2c, 1</t>
  </si>
  <si>
    <t>2c, 2</t>
  </si>
  <si>
    <t>2a, 21</t>
  </si>
  <si>
    <t>2c, 3</t>
  </si>
  <si>
    <t>2c, 4</t>
  </si>
  <si>
    <t>BKT mrd €</t>
  </si>
  <si>
    <r>
      <t xml:space="preserve">Jos maa ei ole saavuttanut MTO:ta vuonna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 xml:space="preserve">, tulee julkisen sektorin kokonaismenojen kasvaa hitaammin kuin keskipitkän aikavälin potentiaalinen tuotanto </t>
    </r>
    <r>
      <rPr>
        <i/>
        <sz val="11"/>
        <color theme="1"/>
        <rFont val="Calibri"/>
        <family val="2"/>
        <scheme val="minor"/>
      </rPr>
      <t xml:space="preserve">t, </t>
    </r>
    <r>
      <rPr>
        <sz val="11"/>
        <color theme="1"/>
        <rFont val="Calibri"/>
        <family val="2"/>
        <scheme val="minor"/>
      </rPr>
      <t>siten että maa alkaa saavuttaa keskipitkän aikavälin tavoitettaan.</t>
    </r>
    <r>
      <rPr>
        <sz val="11"/>
        <color theme="1"/>
        <rFont val="Calibri"/>
        <family val="2"/>
        <scheme val="minor"/>
      </rPr>
      <t xml:space="preserve">  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</si>
  <si>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>pot</t>
    </r>
  </si>
  <si>
    <t>Eli</t>
  </si>
  <si>
    <t>50/PG</t>
  </si>
  <si>
    <t>Forward guidance</t>
  </si>
  <si>
    <t>Lähentymismarginaali</t>
  </si>
  <si>
    <t>Menot/BKT</t>
  </si>
  <si>
    <t>CAB</t>
  </si>
  <si>
    <r>
      <t xml:space="preserve">Puolijousto on vakio, ja Suomen osalta </t>
    </r>
    <r>
      <rPr>
        <i/>
        <sz val="11"/>
        <color theme="1"/>
        <rFont val="Calibri"/>
        <family val="2"/>
        <scheme val="minor"/>
      </rPr>
      <t>ε=0,57 ,</t>
    </r>
    <r>
      <rPr>
        <sz val="11"/>
        <color theme="1"/>
        <rFont val="Calibri"/>
        <family val="2"/>
        <scheme val="minor"/>
      </rPr>
      <t xml:space="preserve"> ks. välilehti "Rakenteellinen jäämä, joustot".</t>
    </r>
  </si>
  <si>
    <t>Kuten välilehdellä "Rakenteellinen jäämä" on kuvattu, saatua tuotantokuilua painotetaan puolijoustolla.</t>
  </si>
  <si>
    <t>Yhteisövero</t>
  </si>
  <si>
    <t>Sosiaaliturvamaksut</t>
  </si>
  <si>
    <t>Ansiotulovero</t>
  </si>
  <si>
    <t>Välilliset verot</t>
  </si>
  <si>
    <t>Muut I</t>
  </si>
  <si>
    <t>Muut II</t>
  </si>
  <si>
    <t>Puolijousto</t>
  </si>
  <si>
    <t>TULOT</t>
  </si>
  <si>
    <t>MENOT</t>
  </si>
  <si>
    <t>Tulojen puolijousto</t>
  </si>
  <si>
    <t>Menojen puolijousto</t>
  </si>
  <si>
    <t>Tulot/BKT</t>
  </si>
  <si>
    <t>Tulot/BKT (vakioitu)</t>
  </si>
  <si>
    <t>Menot/BKT (vakioitu)</t>
  </si>
  <si>
    <t>Tuloerä</t>
  </si>
  <si>
    <t>Tuloerän jousto</t>
  </si>
  <si>
    <t>Tuloerän osuus kokonaistuloista</t>
  </si>
  <si>
    <t>Menoerä</t>
  </si>
  <si>
    <t>Menoerän jousto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</si>
  <si>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</si>
  <si>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</si>
  <si>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/G</t>
    </r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</si>
  <si>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G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/G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</si>
  <si>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</si>
  <si>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1</t>
    </r>
  </si>
  <si>
    <t xml:space="preserve">Muut </t>
  </si>
  <si>
    <t>Työttömyysmenot</t>
  </si>
  <si>
    <r>
      <t>ε= ε</t>
    </r>
    <r>
      <rPr>
        <b/>
        <i/>
        <vertAlign val="subscript"/>
        <sz val="11"/>
        <color theme="1"/>
        <rFont val="Calibri"/>
        <family val="2"/>
        <scheme val="minor"/>
      </rPr>
      <t>R</t>
    </r>
    <r>
      <rPr>
        <b/>
        <i/>
        <sz val="11"/>
        <color theme="1"/>
        <rFont val="Calibri"/>
        <family val="2"/>
        <scheme val="minor"/>
      </rPr>
      <t>- ε</t>
    </r>
    <r>
      <rPr>
        <b/>
        <i/>
        <vertAlign val="subscript"/>
        <sz val="11"/>
        <color theme="1"/>
        <rFont val="Calibri"/>
        <family val="2"/>
        <scheme val="minor"/>
      </rPr>
      <t>G</t>
    </r>
    <r>
      <rPr>
        <b/>
        <i/>
        <sz val="11"/>
        <color theme="1"/>
        <rFont val="Calibri"/>
        <family val="2"/>
        <scheme val="minor"/>
      </rPr>
      <t xml:space="preserve"> =</t>
    </r>
  </si>
  <si>
    <t>Nimellinen alijäämä</t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</si>
  <si>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/R</t>
    </r>
  </si>
  <si>
    <t>Erän jousto suhteessa tulo/-menopohjaan</t>
  </si>
  <si>
    <t>Suhdannekorjaus</t>
  </si>
  <si>
    <r>
      <t xml:space="preserve">Suomen osalta puolijousto saa arvon </t>
    </r>
    <r>
      <rPr>
        <i/>
        <sz val="11"/>
        <color theme="1"/>
        <rFont val="Calibri"/>
        <family val="2"/>
        <scheme val="minor"/>
      </rPr>
      <t>ε=0.57</t>
    </r>
  </si>
  <si>
    <r>
      <t xml:space="preserve">Puolijousto jakaantuu tulopuolen puolijoustoon </t>
    </r>
    <r>
      <rPr>
        <i/>
        <sz val="11"/>
        <color theme="1"/>
        <rFont val="Calibri"/>
        <family val="2"/>
        <scheme val="minor"/>
      </rPr>
      <t>ε</t>
    </r>
    <r>
      <rPr>
        <i/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ja menopuolen puolijoustoon  </t>
    </r>
    <r>
      <rPr>
        <i/>
        <sz val="11"/>
        <color theme="1"/>
        <rFont val="Calibri"/>
        <family val="2"/>
        <scheme val="minor"/>
      </rPr>
      <t>ε</t>
    </r>
    <r>
      <rPr>
        <i/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siten että  </t>
    </r>
    <r>
      <rPr>
        <i/>
        <sz val="11"/>
        <color theme="1"/>
        <rFont val="Calibri"/>
        <family val="2"/>
        <scheme val="minor"/>
      </rPr>
      <t>ε= ε</t>
    </r>
    <r>
      <rPr>
        <i/>
        <vertAlign val="subscript"/>
        <sz val="11"/>
        <color theme="1"/>
        <rFont val="Calibri"/>
        <family val="2"/>
        <scheme val="minor"/>
      </rPr>
      <t>R</t>
    </r>
    <r>
      <rPr>
        <i/>
        <sz val="11"/>
        <color theme="1"/>
        <rFont val="Calibri"/>
        <family val="2"/>
        <scheme val="minor"/>
      </rPr>
      <t>- ε</t>
    </r>
    <r>
      <rPr>
        <i/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</si>
  <si>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U</t>
    </r>
  </si>
  <si>
    <r>
      <rPr>
        <i/>
        <sz val="11"/>
        <color theme="1"/>
        <rFont val="Calibri"/>
        <family val="2"/>
        <scheme val="minor"/>
      </rP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</si>
  <si>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/R</t>
    </r>
  </si>
  <si>
    <r>
      <t>ε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</si>
  <si>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ε</t>
    </r>
    <r>
      <rPr>
        <i/>
        <vertAlign val="subscript"/>
        <sz val="11"/>
        <color theme="1"/>
        <rFont val="Calibri"/>
        <family val="2"/>
        <scheme val="minor"/>
      </rPr>
      <t>G</t>
    </r>
  </si>
  <si>
    <t>Menoerän osuus kokonaismenoista</t>
  </si>
  <si>
    <t>Suhdannekorjaus ryhmiteltynä eri tuloeriin ja työttömyysmenoihin, % nimellisestä alijäämästä</t>
  </si>
  <si>
    <t>Suhdanne-korjattu jäämä</t>
  </si>
  <si>
    <t>Suhdannekorjaus ryhmiteltynä eri tuloeriin ja työttömyysmenoihin, miljonaa euroa</t>
  </si>
  <si>
    <t xml:space="preserve">BKT </t>
  </si>
  <si>
    <t>Tuloerän jousto x osuus kokonaistuloista</t>
  </si>
  <si>
    <t>Menoerän jousto x osuus kokonaismenoista</t>
  </si>
  <si>
    <t>Ei</t>
  </si>
  <si>
    <t>Seuraavassa esitellään tarkastusviraston laskelmat nimelliselle alijäämälle tehtävästä suhdannekorjauksestä ryhmiteltynä eri tuloeriin ja työttömyysmenoihin.</t>
  </si>
  <si>
    <t>Sääntöä noudatettu</t>
  </si>
  <si>
    <t>Poikkeama</t>
  </si>
  <si>
    <t>Säännöstöä noudatettu</t>
  </si>
  <si>
    <t>Kokonaisvaltainen arvio</t>
  </si>
  <si>
    <t>EB \ ΔSB</t>
  </si>
  <si>
    <t>Ennaltaehkäisevän osan noudattamisen arviossa tarkastellaan seuraavanlaista matriisia:</t>
  </si>
  <si>
    <t>Säännöstön toisessa pilarissa on merkittävä poikkema. Voi johtaa merkittävän poikkeaman menettelyyn.</t>
  </si>
  <si>
    <r>
      <t>Puolijousto on määritelty tilastoaineiston perusteella. Puolijouston laskeminen on esitelty julkaisussa Mourre et. al (2014) "</t>
    </r>
    <r>
      <rPr>
        <i/>
        <sz val="11"/>
        <color theme="1"/>
        <rFont val="Calibri"/>
        <family val="2"/>
        <scheme val="minor"/>
      </rPr>
      <t>Adjusting the budget balance for the business cycle: the EU methodology."  EC Economic Papers 536.</t>
    </r>
  </si>
  <si>
    <t xml:space="preserve">Allaolevassa taulukossa esitellään puolijouston laskenta Suomen osalta niin kuin se on esitelty Mourre et al. (2014). </t>
  </si>
  <si>
    <t>Lähde:</t>
  </si>
  <si>
    <t>Ensin lasketaan kunkin tuloerän ja työttömyysmenojen joustot suhteessa tulo-/menopohjaan.</t>
  </si>
  <si>
    <r>
      <t xml:space="preserve">Lisäksi puolijouston laskennassa tarvittava tulojen osuus BKT:sta </t>
    </r>
    <r>
      <rPr>
        <i/>
        <sz val="11"/>
        <color theme="1"/>
        <rFont val="Calibri"/>
        <family val="2"/>
        <scheme val="minor"/>
      </rPr>
      <t>R/Y</t>
    </r>
    <r>
      <rPr>
        <sz val="11"/>
        <color theme="1"/>
        <rFont val="Calibri"/>
        <family val="2"/>
        <scheme val="minor"/>
      </rPr>
      <t xml:space="preserve"> ja menojen osuus BKT:sta </t>
    </r>
    <r>
      <rPr>
        <i/>
        <sz val="11"/>
        <color theme="1"/>
        <rFont val="Calibri"/>
        <family val="2"/>
        <scheme val="minor"/>
      </rPr>
      <t>G/Y</t>
    </r>
    <r>
      <rPr>
        <sz val="11"/>
        <color theme="1"/>
        <rFont val="Calibri"/>
        <family val="2"/>
        <scheme val="minor"/>
      </rPr>
      <t xml:space="preserve"> on laskettu tilastoaineiston perusteella ja on siten vakio. </t>
    </r>
  </si>
  <si>
    <t>Puolijouston määrittäminen etenee kahdessa vaiheessa: ensin estimoidaan yksittäisten tulo-/menoerien jousto suhteessa veropohjaan, ja sen jälkeen veropohjan jousto suhteessa  tuotantokuiluun. Lopullinen puolijousto on näiden kahden tulo.</t>
  </si>
  <si>
    <t>Lähteet: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</si>
  <si>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</si>
  <si>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</si>
  <si>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R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 xml:space="preserve">  tai η</t>
    </r>
    <r>
      <rPr>
        <i/>
        <vertAlign val="subscript"/>
        <sz val="11"/>
        <color theme="1"/>
        <rFont val="Calibri"/>
        <family val="2"/>
        <scheme val="minor"/>
      </rPr>
      <t xml:space="preserve">U </t>
    </r>
    <r>
      <rPr>
        <i/>
        <sz val="11"/>
        <color theme="1"/>
        <rFont val="Calibri"/>
        <family val="2"/>
        <scheme val="minor"/>
      </rPr>
      <t>x G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 xml:space="preserve">  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</si>
  <si>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</si>
  <si>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</si>
  <si>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</si>
  <si>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</si>
  <si>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5</t>
    </r>
  </si>
  <si>
    <t>Päätösperäisten toimien vaikutus tuloihin, DRM</t>
  </si>
  <si>
    <r>
      <t>Käytännössä maalle asetetaan ns. 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), jolloin julkiset sektorin kokonaismenojen kasvurajoite kirjoitetaan</t>
    </r>
  </si>
  <si>
    <r>
      <t xml:space="preserve">Tulopuolen puolijousto jakaantuu viiteen tuloryhmään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=1,…,5. </t>
    </r>
    <r>
      <rPr>
        <sz val="11"/>
        <color theme="1"/>
        <rFont val="Calibri"/>
        <family val="2"/>
        <scheme val="minor"/>
      </rPr>
      <t xml:space="preserve">Menopuolelta tarkastellaan ainoastaan työttömyysmenoja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. </t>
    </r>
  </si>
  <si>
    <t>Keskipitkän aikavälin potentiaalisen tuotannon kasvuvauhti</t>
  </si>
  <si>
    <t>Rakenteellisen jäämän vaadittu muutos</t>
  </si>
  <si>
    <r>
      <t>g</t>
    </r>
    <r>
      <rPr>
        <i/>
        <vertAlign val="subscript"/>
        <sz val="11"/>
        <color theme="1"/>
        <rFont val="Calibri"/>
        <family val="2"/>
        <scheme val="minor"/>
      </rPr>
      <t>pot*</t>
    </r>
  </si>
  <si>
    <r>
      <t>ΔSB</t>
    </r>
    <r>
      <rPr>
        <i/>
        <vertAlign val="superscript"/>
        <sz val="11"/>
        <color theme="1"/>
        <rFont val="Calibri"/>
        <family val="2"/>
        <scheme val="minor"/>
      </rPr>
      <t>vm</t>
    </r>
  </si>
  <si>
    <r>
      <t>ΔSB</t>
    </r>
    <r>
      <rPr>
        <i/>
        <vertAlign val="superscript"/>
        <sz val="11"/>
        <color theme="1"/>
        <rFont val="Calibri"/>
        <family val="2"/>
        <scheme val="minor"/>
      </rPr>
      <t>vm</t>
    </r>
    <r>
      <rPr>
        <i/>
        <sz val="11"/>
        <color theme="1"/>
        <rFont val="Calibri"/>
        <family val="2"/>
        <scheme val="minor"/>
      </rPr>
      <t>/0.5</t>
    </r>
  </si>
  <si>
    <t>Tilastokeskus</t>
  </si>
  <si>
    <t>09-4325884</t>
  </si>
  <si>
    <t>jenni.jaakkola@vtv.fi</t>
  </si>
  <si>
    <t>Ekonomisti, KTT Jenni Jaakkola</t>
  </si>
  <si>
    <r>
      <t>Säännöstön toisessa tai molemmissa pilareissa on poikkeama, mutta se ei ole merkittävä. Ei voi johtaa ns. merkittävän poikkeaman menettelyyn (</t>
    </r>
    <r>
      <rPr>
        <i/>
        <sz val="11"/>
        <color theme="1"/>
        <rFont val="Calibri"/>
        <family val="2"/>
        <scheme val="minor"/>
      </rPr>
      <t>Significant Deviation Procedure</t>
    </r>
    <r>
      <rPr>
        <sz val="11"/>
        <color theme="1"/>
        <rFont val="Calibri"/>
        <family val="2"/>
        <scheme val="minor"/>
      </rPr>
      <t>).</t>
    </r>
  </si>
  <si>
    <r>
      <t>lm=(50/PG)*(</t>
    </r>
    <r>
      <rPr>
        <i/>
        <sz val="11"/>
        <color theme="1"/>
        <rFont val="Calibri"/>
        <family val="2"/>
      </rPr>
      <t>ΔSB</t>
    </r>
    <r>
      <rPr>
        <i/>
        <vertAlign val="superscript"/>
        <sz val="11"/>
        <color theme="1"/>
        <rFont val="Calibri"/>
        <family val="2"/>
      </rPr>
      <t>vm</t>
    </r>
    <r>
      <rPr>
        <i/>
        <sz val="11"/>
        <color theme="1"/>
        <rFont val="Calibri"/>
        <family val="2"/>
        <scheme val="minor"/>
      </rPr>
      <t>/0,5)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</si>
  <si>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 xml:space="preserve">pot </t>
    </r>
    <r>
      <rPr>
        <i/>
        <sz val="11"/>
        <color theme="1"/>
        <rFont val="Calibri"/>
        <family val="2"/>
        <scheme val="minor"/>
      </rPr>
      <t>- (50/PG)*(ΔSB</t>
    </r>
    <r>
      <rPr>
        <i/>
        <vertAlign val="superscript"/>
        <sz val="11"/>
        <color theme="1"/>
        <rFont val="Calibri"/>
        <family val="2"/>
        <scheme val="minor"/>
      </rPr>
      <t>vm</t>
    </r>
    <r>
      <rPr>
        <i/>
        <sz val="11"/>
        <color theme="1"/>
        <rFont val="Calibri"/>
        <family val="2"/>
        <scheme val="minor"/>
      </rPr>
      <t>/0,5)</t>
    </r>
  </si>
  <si>
    <t>Säännöstön molempia pilareita on noudattu.</t>
  </si>
  <si>
    <r>
      <t>Potentiaalisen tuotannon laskemiseen tarvitaan arvio työttömyyden ns. tasapainotasosta (</t>
    </r>
    <r>
      <rPr>
        <i/>
        <sz val="11"/>
        <color theme="1"/>
        <rFont val="Calibri"/>
        <family val="2"/>
        <scheme val="minor"/>
      </rPr>
      <t>NAWRU=non-accelerating wage rate of unemployment</t>
    </r>
    <r>
      <rPr>
        <sz val="11"/>
        <color theme="1"/>
        <rFont val="Calibri"/>
        <family val="2"/>
        <scheme val="minor"/>
      </rPr>
      <t>) ja kokonaistuottavuudesta (</t>
    </r>
    <r>
      <rPr>
        <i/>
        <sz val="11"/>
        <color theme="1"/>
        <rFont val="Calibri"/>
        <family val="2"/>
        <scheme val="minor"/>
      </rPr>
      <t>TFP=total factor productivity</t>
    </r>
    <r>
      <rPr>
        <sz val="11"/>
        <color theme="1"/>
        <rFont val="Calibri"/>
        <family val="2"/>
        <scheme val="minor"/>
      </rPr>
      <t>).</t>
    </r>
  </si>
  <si>
    <r>
      <t xml:space="preserve">Kullekin tuloerälle on estimoitu juosto </t>
    </r>
    <r>
      <rPr>
        <i/>
        <sz val="11"/>
        <color theme="1"/>
        <rFont val="Calibri"/>
        <family val="2"/>
        <scheme val="minor"/>
      </rP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sekä kunkin tuloerän painotus, joka kuvastaa erän suhteellista osuutta kokonaistuloista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/R. </t>
    </r>
    <r>
      <rPr>
        <sz val="11"/>
        <color theme="1"/>
        <rFont val="Calibri"/>
        <family val="2"/>
        <scheme val="minor"/>
      </rPr>
      <t>Työttömyysmenoille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vastaavasti on estimoitu jousto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sekä niiden osuus kokonaismenoista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i/>
        <sz val="11"/>
        <color theme="1"/>
        <rFont val="Calibri"/>
        <family val="2"/>
        <scheme val="minor"/>
      </rPr>
      <t xml:space="preserve">/G.  </t>
    </r>
    <r>
      <rPr>
        <sz val="11"/>
        <color theme="1"/>
        <rFont val="Calibri"/>
        <family val="2"/>
        <scheme val="minor"/>
      </rPr>
      <t/>
    </r>
  </si>
  <si>
    <r>
      <t>Menosäännön (E</t>
    </r>
    <r>
      <rPr>
        <i/>
        <sz val="11"/>
        <color theme="1"/>
        <rFont val="Calibri"/>
        <family val="2"/>
        <scheme val="minor"/>
      </rPr>
      <t>xpenditure Benchmark</t>
    </r>
    <r>
      <rPr>
        <sz val="11"/>
        <color theme="1"/>
        <rFont val="Calibri"/>
        <family val="2"/>
        <scheme val="minor"/>
      </rPr>
      <t>) mukaisesti julkisen sektorin korjatut kokonaismenot (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) vuonna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saavat kasvaa korkeintaan potentiaalisen tuotannon keskipitkän aikavälin kasvuvauhtia (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pot</t>
    </r>
    <r>
      <rPr>
        <sz val="11"/>
        <color theme="1"/>
        <rFont val="Calibri"/>
        <family val="2"/>
        <scheme val="minor"/>
      </rPr>
      <t xml:space="preserve">), mikäli maa on saavuttanut MTO:n vuonna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 xml:space="preserve">. </t>
    </r>
  </si>
  <si>
    <r>
      <t>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) riippuu maan julkisen sektorin koosta suhteessa bkt:hen (</t>
    </r>
    <r>
      <rPr>
        <i/>
        <sz val="11"/>
        <color theme="1"/>
        <rFont val="Calibri"/>
        <family val="2"/>
        <scheme val="minor"/>
      </rPr>
      <t>PG=G/BKT</t>
    </r>
    <r>
      <rPr>
        <sz val="11"/>
        <color theme="1"/>
        <rFont val="Calibri"/>
        <family val="2"/>
        <scheme val="minor"/>
      </rPr>
      <t>) ja rakenteellisen jäämän vaaditusta muutoksesta (</t>
    </r>
    <r>
      <rPr>
        <i/>
        <sz val="11"/>
        <color theme="1"/>
        <rFont val="Calibri"/>
        <family val="2"/>
        <scheme val="minor"/>
      </rPr>
      <t>ΔSB</t>
    </r>
    <r>
      <rPr>
        <i/>
        <vertAlign val="superscript"/>
        <sz val="11"/>
        <color theme="1"/>
        <rFont val="Calibri"/>
        <family val="2"/>
        <scheme val="minor"/>
      </rPr>
      <t>vm</t>
    </r>
    <r>
      <rPr>
        <sz val="11"/>
        <color theme="1"/>
        <rFont val="Calibri"/>
        <family val="2"/>
        <scheme val="minor"/>
      </rPr>
      <t xml:space="preserve">). </t>
    </r>
  </si>
  <si>
    <r>
      <t>Mourre et. al (2014)</t>
    </r>
    <r>
      <rPr>
        <i/>
        <sz val="11"/>
        <color theme="1"/>
        <rFont val="Calibri"/>
        <family val="2"/>
        <scheme val="minor"/>
      </rPr>
      <t xml:space="preserve"> "Adjusting the budget balance for the business cycle: the EU methodology."  EC Economic Papers 536.</t>
    </r>
  </si>
  <si>
    <t>Menosäännön ja kokonaismenojen kasvuvauhdin erotus, %-yksikköä</t>
  </si>
  <si>
    <t>Poikkeama, mrd €</t>
  </si>
  <si>
    <t>Poikkeama % suhteessa BKT:seen</t>
  </si>
  <si>
    <t>Onko poikkeama merkittävä (&lt;-0,5)?</t>
  </si>
  <si>
    <t>Kumulatiivinen poikkeama</t>
  </si>
  <si>
    <t>Onko kumulatiivinen poikkeama merkittävä (&lt;-0,25)?</t>
  </si>
  <si>
    <t>Taulukossa on kunkin erän kohdalla viittaus siihen vakausohjelman tauluun ja riviin josta luvut on kerätty.</t>
  </si>
  <si>
    <t>Saatu nimellinen kasvuvauhti muutetaan reaaliseksi Euroopan komission bkt-deflaattorilla.</t>
  </si>
  <si>
    <r>
      <rPr>
        <b/>
        <sz val="11"/>
        <color theme="1"/>
        <rFont val="Calibri"/>
        <family val="2"/>
        <scheme val="minor"/>
      </rPr>
      <t>Vaihe IV:</t>
    </r>
    <r>
      <rPr>
        <sz val="11"/>
        <color theme="1"/>
        <rFont val="Calibri"/>
        <family val="2"/>
        <scheme val="minor"/>
      </rPr>
      <t xml:space="preserve"> Noudatettavan menosäännön ja korjattujen kokonaismenojen reaalisen kasvuvauhdin välinen erotus (%-yksikköä) tarkasteluvuonna muutetaan euromääräiseksi kertomalla se edellisen vuoden KMA1:lla ja suhteutetaan tarkasteluvuoden BKT:seen, </t>
    </r>
  </si>
  <si>
    <r>
      <rPr>
        <b/>
        <sz val="11"/>
        <color theme="1"/>
        <rFont val="Calibri"/>
        <family val="2"/>
        <scheme val="minor"/>
      </rPr>
      <t>Vaihe III:</t>
    </r>
    <r>
      <rPr>
        <sz val="11"/>
        <color theme="1"/>
        <rFont val="Calibri"/>
        <family val="2"/>
        <scheme val="minor"/>
      </rPr>
      <t xml:space="preserve"> Komission asettama menosääntö asettaa rajoitteen reaalisten kokonaismenojen kasvuvauhdille, ks. välilehti "Menosääntö, rajoite".</t>
    </r>
  </si>
  <si>
    <t xml:space="preserve">jolloin saadaan poikkema suhteessa BKT:seen. Jos poikkeama on positiivinen, ovat menot ovat alittaneet menosäännön, negatiivinen luku tarkoittaa rajan ylittämistä. </t>
  </si>
  <si>
    <r>
      <t xml:space="preserve">Merkitään menosäännön asettamaa kasvuvauhdin rajoitetta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; siten jos maa on saavuttanut MTO:n 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</si>
  <si>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 xml:space="preserve">pot </t>
    </r>
    <r>
      <rPr>
        <i/>
        <sz val="11"/>
        <color theme="1"/>
        <rFont val="Calibri"/>
        <family val="2"/>
        <scheme val="minor"/>
      </rPr>
      <t>- lm</t>
    </r>
  </si>
  <si>
    <t>Poikkeama vaaditusta muutoksesta</t>
  </si>
  <si>
    <t>Onko poikkeama merkittävä (&gt;0.5)</t>
  </si>
  <si>
    <t>Onko kumulatiivinen poikkeama merkittävä (&gt;0.25)</t>
  </si>
  <si>
    <t>Rakenteellinen jäämä, taso</t>
  </si>
  <si>
    <t>Rakenteellinen jäämä, vaadittu muutos ja merkittävä poikkeama</t>
  </si>
  <si>
    <r>
      <t xml:space="preserve">Vakaus- ja kasvusopimuksen säännöstön mukaisesti tarkastellaan sekä rakenteellisen jäämän </t>
    </r>
    <r>
      <rPr>
        <i/>
        <sz val="11"/>
        <color theme="1"/>
        <rFont val="Calibri"/>
        <family val="2"/>
        <scheme val="minor"/>
      </rPr>
      <t>tasoa</t>
    </r>
    <r>
      <rPr>
        <sz val="11"/>
        <color theme="1"/>
        <rFont val="Calibri"/>
        <family val="2"/>
        <scheme val="minor"/>
      </rPr>
      <t xml:space="preserve"> ja sen </t>
    </r>
    <r>
      <rPr>
        <i/>
        <sz val="11"/>
        <color theme="1"/>
        <rFont val="Calibri"/>
        <family val="2"/>
        <scheme val="minor"/>
      </rPr>
      <t>muutosta</t>
    </r>
    <r>
      <rPr>
        <sz val="11"/>
        <color theme="1"/>
        <rFont val="Calibri"/>
        <family val="2"/>
        <scheme val="minor"/>
      </rPr>
      <t xml:space="preserve"> suhteessa edeltävään vuoteen.</t>
    </r>
  </si>
  <si>
    <t>Tuotanto-kuilu (OG)</t>
  </si>
  <si>
    <r>
      <t>Puoli-jousto (</t>
    </r>
    <r>
      <rPr>
        <b/>
        <sz val="11"/>
        <color theme="1"/>
        <rFont val="Calibri"/>
        <family val="2"/>
      </rPr>
      <t>ε)</t>
    </r>
  </si>
  <si>
    <t>Suhdanne-korjaus, CC</t>
  </si>
  <si>
    <t>Kerta-luonteiset erät, OO</t>
  </si>
  <si>
    <t>Rakenteellinen jäämä, SB</t>
  </si>
  <si>
    <t xml:space="preserve"> %</t>
  </si>
  <si>
    <t>Kumula-tiivinen poikkeama</t>
  </si>
  <si>
    <t>katsotaan että rakenteellisen jäämän pilarissa on merkittävä poikkema.</t>
  </si>
  <si>
    <t>Mikäli poikkeama on alle -0,5% edeltävän vuoden osalta tai alle -0,25 % kahden edeltävän vuoden keskiarvona (kumulatiivinen poikkeama), katsotaan että menosäännön noudattamisessa on merkittävä poikkema.</t>
  </si>
  <si>
    <r>
      <t>Nimellinen julkisen sektorin nettoluotonanto (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) saadaan Tilastokeskukselta ja ennuste VM:sta. Kertaluonteiset erät (OO) saadaan VM:n aineistosta</t>
    </r>
  </si>
  <si>
    <t xml:space="preserve">Laskennassaan tarkastusvirasto käyttää VM:n ennustetta nawru:n ja TFP:n laskentaan.  Komission aineistot ja laskentaohjelmat: https://circabc.europa.eu/faces/jsp/extension/wai/navigation/container.jsp -&gt; Kirjasto. </t>
  </si>
  <si>
    <t>Potentiaalinen tuotanto (Y*)</t>
  </si>
  <si>
    <t>Kokonais-tuotanto (Y)</t>
  </si>
  <si>
    <t>Rakenteellisen jäämän muutos</t>
  </si>
  <si>
    <t xml:space="preserve">Jos maa ei ole saavuttanut MTO:ta, tarkastellaan rakenteellisen jäämän osalta vaadittua muutosta kohti MTO:ta. </t>
  </si>
  <si>
    <r>
      <rPr>
        <b/>
        <sz val="11"/>
        <color theme="1"/>
        <rFont val="Calibri"/>
        <family val="2"/>
        <scheme val="minor"/>
      </rPr>
      <t xml:space="preserve">Vaihe II: </t>
    </r>
    <r>
      <rPr>
        <sz val="11"/>
        <color theme="1"/>
        <rFont val="Calibri"/>
        <family val="2"/>
        <scheme val="minor"/>
      </rPr>
      <t>Suhdannekorjattu velka (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) saadaan lisäämällä/poistamalla saadusta käypähintaisesta velasta suhdanteesta johtuva osuus tarkasteluvuoden ja sitä edeltävän kahden vuoden osalta. Tämä syklinen osuus saadaan</t>
    </r>
  </si>
  <si>
    <r>
      <rPr>
        <b/>
        <sz val="11"/>
        <color theme="1"/>
        <rFont val="Calibri"/>
        <family val="2"/>
        <scheme val="minor"/>
      </rPr>
      <t>Vaihe III:</t>
    </r>
    <r>
      <rPr>
        <sz val="11"/>
        <color theme="1"/>
        <rFont val="Calibri"/>
        <family val="2"/>
        <scheme val="minor"/>
      </rPr>
      <t xml:space="preserve"> Lasketaan ns. nimellinen potentiaalinen bkt eli suhdannekorjattu bkt (</t>
    </r>
    <r>
      <rPr>
        <i/>
        <sz val="11"/>
        <color theme="1"/>
        <rFont val="Calibri"/>
        <family val="2"/>
        <scheme val="minor"/>
      </rPr>
      <t>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 xml:space="preserve">) korjaamalla vuoden </t>
    </r>
    <r>
      <rPr>
        <i/>
        <sz val="11"/>
        <color theme="1"/>
        <rFont val="Calibri"/>
        <family val="2"/>
        <scheme val="minor"/>
      </rPr>
      <t xml:space="preserve">t-3 </t>
    </r>
    <r>
      <rPr>
        <sz val="11"/>
        <color theme="1"/>
        <rFont val="Calibri"/>
        <family val="2"/>
        <scheme val="minor"/>
      </rPr>
      <t>toteutunut käypähintainen bkt sekä bkt-deflaattorin muutoksella ja potentiaalisen tuotannon kasvuvauhdilla.</t>
    </r>
  </si>
  <si>
    <r>
      <rPr>
        <b/>
        <sz val="11"/>
        <color theme="1"/>
        <rFont val="Calibri"/>
        <family val="2"/>
        <scheme val="minor"/>
      </rPr>
      <t>Vaihe IV:</t>
    </r>
    <r>
      <rPr>
        <sz val="11"/>
        <color theme="1"/>
        <rFont val="Calibri"/>
        <family val="2"/>
        <scheme val="minor"/>
      </rPr>
      <t xml:space="preserve"> Lasketaan suhdannekorjattu velka suhteessa suhdannekorjattuun bkt:hen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vertAlign val="superscript"/>
        <sz val="11"/>
        <color theme="1"/>
        <rFont val="Calibri"/>
        <family val="2"/>
        <scheme val="minor"/>
      </rPr>
      <t>.</t>
    </r>
  </si>
  <si>
    <t>BKT, käypähintainen</t>
  </si>
  <si>
    <t>D</t>
  </si>
  <si>
    <t>ε·OG</t>
  </si>
  <si>
    <t>% BKT:sta</t>
  </si>
  <si>
    <t xml:space="preserve">*ε = </t>
  </si>
  <si>
    <t>2017*</t>
  </si>
  <si>
    <t>2018*</t>
  </si>
  <si>
    <t>2019*</t>
  </si>
  <si>
    <t>2020*</t>
  </si>
  <si>
    <t>Julkisyhteisöjen kokonaistulot ja -menot muuttujina Sektori, Taloustoimi, Tiedot ja Vuosi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</si>
  <si>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</si>
  <si>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</si>
  <si>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</si>
  <si>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</si>
  <si>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</si>
  <si>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</si>
  <si>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</si>
  <si>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</si>
  <si>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</si>
  <si>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</si>
  <si>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</si>
  <si>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</si>
  <si>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</si>
  <si>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</si>
  <si>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</si>
  <si>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</si>
  <si>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S13 Julkisyhteisöt</t>
  </si>
  <si>
    <t>B9T Nettoluotonanto (+) / nettoluotonotto (-)</t>
  </si>
  <si>
    <t>Käypiin hintoihin</t>
  </si>
  <si>
    <t>S1311 Valtionhallinto</t>
  </si>
  <si>
    <t>S1313 Paikallishallinto</t>
  </si>
  <si>
    <t>S13141 Työeläkelaitokset</t>
  </si>
  <si>
    <t>S13149 Muut sosiaaliturvarahastot</t>
  </si>
  <si>
    <t>Bruttokansantuote</t>
  </si>
  <si>
    <t>Suhteessa bruttokanstuotteeseen, %</t>
  </si>
  <si>
    <r>
      <rPr>
        <b/>
        <sz val="11"/>
        <color theme="1"/>
        <rFont val="Calibri"/>
        <family val="2"/>
        <scheme val="minor"/>
      </rPr>
      <t>Vaihe II:</t>
    </r>
    <r>
      <rPr>
        <sz val="11"/>
        <color theme="1"/>
        <rFont val="Calibri"/>
        <family val="2"/>
        <scheme val="minor"/>
      </rPr>
      <t xml:space="preserve"> Julkisten korjattujen kokonaismenojen kasvu lasketaan vertaamalla tarkastelun kohteena olevan vuoden menoaggregaatti KMA2:ta edeltävän vuoden menoaggregaatti KMA1:een.  </t>
    </r>
  </si>
  <si>
    <t>Julkisten kokonaismenojen kasvu</t>
  </si>
  <si>
    <r>
      <rPr>
        <b/>
        <sz val="11"/>
        <color theme="1"/>
        <rFont val="Calibri"/>
        <family val="2"/>
        <scheme val="minor"/>
      </rPr>
      <t>Vaihe I:</t>
    </r>
    <r>
      <rPr>
        <sz val="11"/>
        <color theme="1"/>
        <rFont val="Calibri"/>
        <family val="2"/>
        <scheme val="minor"/>
      </rPr>
      <t xml:space="preserve"> Muutetaan nimellinen velkasuhde euromääräiseksi kertomalla velkasuhde (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bkt:n määrällä (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).  </t>
    </r>
  </si>
  <si>
    <r>
      <t xml:space="preserve">Tarkastusvirasto laskee tuotantokuilun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Euroopan komission tuotantofunktiomenetelmällä, ks. Havik et al. "</t>
    </r>
    <r>
      <rPr>
        <i/>
        <sz val="11"/>
        <color theme="1"/>
        <rFont val="Calibri"/>
        <family val="2"/>
        <scheme val="minor"/>
      </rPr>
      <t>The Production Function Methodology for Calculating Potential Growth Rates &amp; Output Gaps</t>
    </r>
    <r>
      <rPr>
        <sz val="11"/>
        <color theme="1"/>
        <rFont val="Calibri"/>
        <family val="2"/>
        <scheme val="minor"/>
      </rPr>
      <t>", EC Economic Papers, 535.</t>
    </r>
  </si>
  <si>
    <r>
      <t>Tarkastusvirasto on laskenut julkisten kokonaismenojen kehityksen vakaus- ja kasvusopimuksen ennaltaehkäisevän säännöstön toisen pilarin eli menosäännön (</t>
    </r>
    <r>
      <rPr>
        <i/>
        <sz val="11"/>
        <color theme="1"/>
        <rFont val="Calibri"/>
        <family val="2"/>
        <scheme val="minor"/>
      </rPr>
      <t>Expenditure Benchmark</t>
    </r>
    <r>
      <rPr>
        <sz val="11"/>
        <color theme="1"/>
        <rFont val="Calibri"/>
        <family val="2"/>
        <scheme val="minor"/>
      </rPr>
      <t>) mukaisesti.</t>
    </r>
  </si>
  <si>
    <t>Säännöstön molemmissa pilareissa on merkittävä poikkeama. Säännöstöä on rikottu, voi johtaa merkittävän poikkeaman menettelyyn.</t>
  </si>
  <si>
    <t>EU-ohjelmien menot, jotka korvataan täysin EU:n varoista saatavilla tuloilla</t>
  </si>
  <si>
    <t xml:space="preserve">Taulukossa esitetään VTV:n arvio suhdannekorjatun velasta niin kuin se on raportissa esitetty perustuen VM:n arvioon nimellisen velan kehityksestä ja tarkastusviraston omaan laskelmaan siihen tehtävästä suhdannekorjauksesta. </t>
  </si>
  <si>
    <t>Menosääntö</t>
  </si>
  <si>
    <t>Noudatetaan</t>
  </si>
  <si>
    <t>Keskipitkän aikavälin tavoite, MTO</t>
  </si>
  <si>
    <t xml:space="preserve"> % suhteessa BKT:seen</t>
  </si>
  <si>
    <t>% suhteessa BKT:seen</t>
  </si>
  <si>
    <t xml:space="preserve">Tässä esitellään puolijouston määräytyminen Suomen osalta, sekä sen eri komponenttien vaikutus rakenteelliseen jäämään tehtävään suhdannekorjaukseen. </t>
  </si>
  <si>
    <r>
      <t xml:space="preserve">Tässä esitellään tarkastusviraston laskelmat menosäännön noudattamisesta niin kuin on esitetty raportin taulukossa </t>
    </r>
    <r>
      <rPr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. </t>
    </r>
  </si>
  <si>
    <t xml:space="preserve">Työkirjassa esitellään laskelmat vakaus- ja kasvusopimuksen ennalta ehkäisevän osan rakenteellisen jäämän ja menosäännön osalta sekä korjaavan osan suhdannekorjatun velan osalta. </t>
  </si>
  <si>
    <t>Tässä esitellään tarkastuviraston laskelmat suhdannekorjatusta velasta niin kuin se on esitetty raportin luvussa 3.</t>
  </si>
  <si>
    <t>Julkisyhteisöjen velka</t>
  </si>
  <si>
    <t>VM: Julkisen talouden suunnitelma vuosille 2018-2021</t>
  </si>
  <si>
    <t>Komission talven 2017 ennuste</t>
  </si>
  <si>
    <t>Julkisyhteisöjen alijäämä, % suhteessa BKT:seen</t>
  </si>
  <si>
    <t xml:space="preserve">Tarkastusviraston keväällä 2017 tekemän jälkikäteistarkastelun perusteella Suomi noudatti ennalta ehkäisevän osan kumpaakin pilaria vuonna 2016. </t>
  </si>
  <si>
    <t>2021*</t>
  </si>
  <si>
    <t>Julkisyhteisöjen nettoluotonanto</t>
  </si>
  <si>
    <t>- Valtionhallinto</t>
  </si>
  <si>
    <t>- Paikallishallinto</t>
  </si>
  <si>
    <t>- Työeläkelaitokset</t>
  </si>
  <si>
    <t>- Muut sosiaaliturvarahastot</t>
  </si>
  <si>
    <t>2016</t>
  </si>
  <si>
    <t xml:space="preserve">Tavoite valtiontalous </t>
  </si>
  <si>
    <t>Tavoite kuntatalous</t>
  </si>
  <si>
    <t>Tavoite työeläkerahastot</t>
  </si>
  <si>
    <t>Tavoite muut sosiaaliturvarahastot</t>
  </si>
  <si>
    <t>Julkisyhteisöjen nettoluotonanto ja hallitusohjelman nimelliset rahoitusasematavoitteet</t>
  </si>
  <si>
    <t>Korjaava osa: velkakriteeri ja alijäämäkriteeri</t>
  </si>
  <si>
    <t>Julkisten menojen koko suhteessa BKT:hen</t>
  </si>
  <si>
    <t>Tarkastusviraston kevään 2017 arvion mukaan rakenteellisen jäämän sääntöä noudatetaan vuonna 2016.</t>
  </si>
  <si>
    <t xml:space="preserve">Tässä esitellään tarkastusviraston laskelmat rakenteellisesta jäämästä ja sen muutoksesta niin kuin se on esitetty raportin luvussa 3. </t>
  </si>
  <si>
    <t xml:space="preserve">Vuonna 2017 rakenteellisen jäämän pilariin on muodostumassa poikkeama. </t>
  </si>
  <si>
    <t>EI</t>
  </si>
  <si>
    <t>Välilehdillä "Rakenteellinen jäämä" ja "Menosääntö, kok.menot"  on kuvattu tarkastusviraston kevään 2017 laskelmat ennalta ehkäisevän osion kummankin pilarin osalta.</t>
  </si>
  <si>
    <t>Noudatettava menosääntö, alkuperäiset vaatimukset</t>
  </si>
  <si>
    <t>Noudatettava menosääntö, korjatut vaatimukset</t>
  </si>
  <si>
    <t>Julkisyhteisöjen netto-luotonanto (BB)*</t>
  </si>
  <si>
    <t>* Vuodet 2017-2018: VM:n ennuste</t>
  </si>
  <si>
    <t>Vaadittu muutos**</t>
  </si>
  <si>
    <t>Korjattu vaadittu muutos***</t>
  </si>
  <si>
    <t xml:space="preserve">** Vaadittu muutos joustavuustiedonannon matriisin mukaan.  </t>
  </si>
  <si>
    <t xml:space="preserve">*** Korjattu vaadittu muutos: komissio on myöntänyt joustoa lisääntyneen maahanmuuton kustannusten sekä rakenne- ja investointilausekkeen hyödyntämisen johdosta. </t>
  </si>
  <si>
    <r>
      <rPr>
        <b/>
        <sz val="11"/>
        <color theme="1"/>
        <rFont val="Calibri"/>
        <family val="2"/>
        <scheme val="minor"/>
      </rPr>
      <t>Vaihe I:</t>
    </r>
    <r>
      <rPr>
        <sz val="11"/>
        <color theme="1"/>
        <rFont val="Calibri"/>
        <family val="2"/>
        <scheme val="minor"/>
      </rPr>
      <t xml:space="preserve"> Laskennan ensimmäinen vaihe on vähentää julkisista kokonaismenoista tiettyjä eriä, alla olevan taulukon mukaisesti. Tarkastusviraston laskelmat on tehty VM:n vakausohjelman (JTS 2018-2021) lukujen perusteella.</t>
    </r>
  </si>
  <si>
    <t>Taulukossa esitellään tarkastusviraston arvio menosäännön noudattamisesta vuosille 2016-2017.</t>
  </si>
  <si>
    <t>Menosäännön laskenta esitellään Vade Mecumissa (2017).</t>
  </si>
  <si>
    <t xml:space="preserve">Laskenta perustuu komission Vade Mecum on the Stability and Growth Pact -raportissa (2017 versio) esittämiin menetelmiin ja tulkintoihin vakaus- ja kasvusopimuksen säännöstöstä. </t>
  </si>
  <si>
    <t xml:space="preserve">Tarkastusviraston kevään 2017 arvion mukaan Suomi on noudattanut menosääntöä vuonna 2016. Vuodelle 2017 on muodostumassa poikkeama menosääntö-pilarin vaatimuksista. </t>
  </si>
  <si>
    <t>*Vuoden 2018 luvut ovat valtiovarainministeriön esittämän tavoiteuran mukaisia lukuja.</t>
  </si>
  <si>
    <t>BKT-deflaattori</t>
  </si>
  <si>
    <t>* 2018: VTV:n arvio tulevasta menosäännöstä</t>
  </si>
  <si>
    <t>Rakenteellisen jäämän korjattu vaadittu muutos</t>
  </si>
  <si>
    <t>PG</t>
  </si>
  <si>
    <t>Alla olevassa taulukossa esitetään menosääntö sekä alkuperäisten vaatimusten mukaan että komission kevään 2017 myöntämä jousto huomioiden.</t>
  </si>
  <si>
    <t>Taulukosta nähdään, että noudatettava menosääntö on löysentynyt merkittävästi myönnetyn jouston seurauksena.</t>
  </si>
  <si>
    <t>Ennakollisen arvion mukaan kuluvana vuonna 2017 rakenteellisen jäämän ja menosäännön vaatimuksiin on muodostumassa poikkeama, joka ei ole merkittävä.</t>
  </si>
  <si>
    <r>
      <t xml:space="preserve">Suhdannekorjattu velkasuhde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 xml:space="preserve"> lasketaan seuraavasti (ks. Vade Mecum (2017)): </t>
    </r>
  </si>
  <si>
    <t>Ekonomisti, Leena Savolainen</t>
  </si>
  <si>
    <t>leena.savolainen@vtv.fi</t>
  </si>
  <si>
    <t>09-432 5730</t>
  </si>
  <si>
    <t>Työkirjan rakenne on seuraava:</t>
  </si>
  <si>
    <t>Ennalta ehkäisevä osa: rakenteellinen jäämä ja menosääntö</t>
  </si>
  <si>
    <t xml:space="preserve">Kullakin välilehdellä on lähdeviitteet sekä käytettyihin aineistoihin että muihin mahdollisiin lähteisiin, joita on käytetty laskennan taustalla. </t>
  </si>
  <si>
    <t>Valtiovarainministeriön (VM) aineistot perustuvat julkisen talouden suunnitelmaan vuosille 2018-2021 ja sen liitteenä olevaan vakausohjelmaan sekä muuhun VM:n tarkastusvirastolle toimittamaan aineistoon.</t>
  </si>
  <si>
    <t xml:space="preserve">Komission aineistona on käytetty pääosin komission talven 2017 ennustetta. </t>
  </si>
  <si>
    <t>Komissio asettaa vaaditun muutoksen tarkasteltavalle vuodelle sitä edeltävän vuoden kevätennusteen pohjalta ottaen huomioon talouden suhdanteen, velkasuhteen ja kestävyysriskin. Ks. Vade Mecum (2016) s. 39 matriisi.</t>
  </si>
  <si>
    <t>Mikäli erotus toteutuneen rakenteellisen jäämän muutoksen ja vaaditun muutoksen välillä on suurempi kuin 0,5 %-yksikköä edeltävän vuoden osalta tai suurempi kuin 0,25 % kahden edeltävän vuoden keskiarvona (kumulatiivinen poikkeama),</t>
  </si>
  <si>
    <t>1a, 2</t>
  </si>
  <si>
    <t>Tässä työkirjassa esitellään VTV:n finanssipolitiikan valvonnan kevään 2017 raportin vakaus- ja kasvusopimuksen noudattamisen arvioinnin laskelmat.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</si>
</sst>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\ %"/>
    <numFmt numFmtId="166" formatCode="0.00000"/>
    <numFmt numFmtId="167" formatCode="0.0000"/>
  </numFmts>
  <fonts count="69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.5"/>
      <name val="MS Sans Serif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"/>
      <color indexed="55"/>
      <name val="MS Sans Serif"/>
      <family val="2"/>
    </font>
    <font>
      <sz val="8"/>
      <name val="MS Sans Serif"/>
      <family val="2"/>
    </font>
    <font>
      <sz val="8"/>
      <name val="Helvetica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sz val="9.9"/>
      <color theme="1"/>
      <name val="Arial"/>
      <family val="2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C9D"/>
        <bgColor indexed="64"/>
      </patternFill>
    </fill>
    <fill>
      <patternFill patternType="solid">
        <fgColor rgb="FFFF9BE0"/>
        <bgColor indexed="64"/>
      </patternFill>
    </fill>
    <fill>
      <patternFill patternType="solid">
        <fgColor rgb="FF00D6B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48">
    <xf numFmtId="0" fontId="0" fillId="0" borderId="0"/>
    <xf numFmtId="0" fontId="22" fillId="0" borderId="0" applyNumberFormat="0" applyFill="0" applyBorder="0" applyAlignment="0" applyProtection="0"/>
    <xf numFmtId="0" fontId="29" fillId="0" borderId="12">
      <protection locked="0"/>
    </xf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5" borderId="0" applyNumberFormat="0" applyBorder="0" applyAlignment="0" applyProtection="0"/>
    <xf numFmtId="0" fontId="21" fillId="35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33" fillId="49" borderId="0" applyAlignment="0"/>
    <xf numFmtId="0" fontId="34" fillId="0" borderId="0">
      <alignment vertical="top"/>
    </xf>
    <xf numFmtId="0" fontId="35" fillId="0" borderId="14" applyBorder="0">
      <alignment horizontal="left" vertical="top"/>
    </xf>
    <xf numFmtId="0" fontId="22" fillId="45" borderId="12" applyNumberFormat="0" applyFont="0" applyAlignment="0" applyProtection="0"/>
    <xf numFmtId="0" fontId="23" fillId="34" borderId="0" applyNumberFormat="0" applyBorder="0" applyAlignment="0" applyProtection="0"/>
    <xf numFmtId="0" fontId="26" fillId="35" borderId="0" applyNumberFormat="0" applyBorder="0" applyAlignment="0" applyProtection="0"/>
    <xf numFmtId="0" fontId="39" fillId="0" borderId="0">
      <alignment vertical="top"/>
    </xf>
    <xf numFmtId="0" fontId="32" fillId="48" borderId="10" applyNumberFormat="0" applyAlignment="0" applyProtection="0"/>
    <xf numFmtId="0" fontId="31" fillId="0" borderId="18" applyNumberFormat="0" applyFill="0" applyAlignment="0" applyProtection="0"/>
    <xf numFmtId="0" fontId="40" fillId="4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42" fillId="0" borderId="0" applyNumberFormat="0">
      <alignment horizontal="left" vertical="top" wrapText="1"/>
    </xf>
    <xf numFmtId="0" fontId="43" fillId="0" borderId="12" applyNumberFormat="0">
      <alignment horizontal="left" vertical="top" wrapText="1" shrinkToFit="1"/>
      <protection locked="0"/>
    </xf>
    <xf numFmtId="0" fontId="25" fillId="0" borderId="0" applyNumberFormat="0" applyFill="0" applyBorder="0" applyAlignment="0" applyProtection="0"/>
    <xf numFmtId="0" fontId="44" fillId="0" borderId="0"/>
    <xf numFmtId="0" fontId="30" fillId="0" borderId="19" applyNumberFormat="0" applyFill="0" applyAlignment="0" applyProtection="0"/>
    <xf numFmtId="0" fontId="27" fillId="44" borderId="10" applyNumberFormat="0" applyAlignment="0" applyProtection="0"/>
    <xf numFmtId="0" fontId="24" fillId="43" borderId="11" applyNumberFormat="0" applyAlignment="0" applyProtection="0"/>
    <xf numFmtId="0" fontId="28" fillId="48" borderId="13" applyNumberFormat="0" applyAlignment="0" applyProtection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5" fillId="0" borderId="0"/>
    <xf numFmtId="0" fontId="22" fillId="0" borderId="0"/>
    <xf numFmtId="9" fontId="3" fillId="0" borderId="0" applyFont="0" applyFill="0" applyBorder="0" applyAlignment="0" applyProtection="0"/>
    <xf numFmtId="0" fontId="22" fillId="0" borderId="0"/>
    <xf numFmtId="0" fontId="49" fillId="0" borderId="0" applyNumberFormat="0" applyBorder="0" applyAlignment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62" fillId="0" borderId="0"/>
    <xf numFmtId="0" fontId="49" fillId="0" borderId="0" applyNumberFormat="0" applyBorder="0" applyAlignment="0"/>
    <xf numFmtId="0" fontId="22" fillId="0" borderId="0"/>
  </cellStyleXfs>
  <cellXfs count="457">
    <xf numFmtId="0" fontId="0" fillId="0" borderId="0" xfId="0"/>
    <xf numFmtId="0" fontId="0" fillId="0" borderId="0" xfId="0"/>
    <xf numFmtId="0" fontId="18" fillId="0" borderId="0" xfId="0" applyFont="1"/>
    <xf numFmtId="0" fontId="0" fillId="0" borderId="0" xfId="0" applyFont="1"/>
    <xf numFmtId="0" fontId="0" fillId="50" borderId="0" xfId="0" applyFill="1"/>
    <xf numFmtId="0" fontId="48" fillId="0" borderId="0" xfId="0" applyFont="1"/>
    <xf numFmtId="0" fontId="18" fillId="0" borderId="0" xfId="0" applyFont="1" applyAlignment="1">
      <alignment vertical="center" wrapText="1"/>
    </xf>
    <xf numFmtId="0" fontId="18" fillId="52" borderId="31" xfId="0" applyFont="1" applyFill="1" applyBorder="1" applyAlignment="1">
      <alignment horizontal="center" wrapText="1"/>
    </xf>
    <xf numFmtId="0" fontId="18" fillId="52" borderId="29" xfId="0" applyFont="1" applyFill="1" applyBorder="1" applyAlignment="1">
      <alignment horizontal="center" wrapText="1"/>
    </xf>
    <xf numFmtId="0" fontId="18" fillId="52" borderId="28" xfId="0" applyFont="1" applyFill="1" applyBorder="1" applyAlignment="1">
      <alignment horizontal="center" wrapText="1"/>
    </xf>
    <xf numFmtId="0" fontId="18" fillId="52" borderId="32" xfId="0" applyFont="1" applyFill="1" applyBorder="1" applyAlignment="1">
      <alignment horizontal="center"/>
    </xf>
    <xf numFmtId="0" fontId="18" fillId="52" borderId="30" xfId="0" applyFont="1" applyFill="1" applyBorder="1" applyAlignment="1">
      <alignment horizontal="center" wrapText="1"/>
    </xf>
    <xf numFmtId="0" fontId="18" fillId="52" borderId="23" xfId="0" applyFont="1" applyFill="1" applyBorder="1" applyAlignment="1">
      <alignment horizontal="center" wrapText="1"/>
    </xf>
    <xf numFmtId="0" fontId="18" fillId="52" borderId="28" xfId="0" applyFont="1" applyFill="1" applyBorder="1" applyAlignment="1">
      <alignment horizontal="center"/>
    </xf>
    <xf numFmtId="0" fontId="2" fillId="52" borderId="20" xfId="0" applyFont="1" applyFill="1" applyBorder="1" applyAlignment="1">
      <alignment horizontal="center"/>
    </xf>
    <xf numFmtId="0" fontId="0" fillId="52" borderId="20" xfId="0" applyFont="1" applyFill="1" applyBorder="1" applyAlignment="1">
      <alignment horizontal="center"/>
    </xf>
    <xf numFmtId="0" fontId="0" fillId="52" borderId="30" xfId="0" applyFont="1" applyFill="1" applyBorder="1" applyAlignment="1">
      <alignment horizontal="center"/>
    </xf>
    <xf numFmtId="0" fontId="0" fillId="52" borderId="26" xfId="0" applyFont="1" applyFill="1" applyBorder="1" applyAlignment="1">
      <alignment horizontal="center"/>
    </xf>
    <xf numFmtId="0" fontId="0" fillId="52" borderId="27" xfId="0" applyFont="1" applyFill="1" applyBorder="1" applyAlignment="1">
      <alignment horizontal="center"/>
    </xf>
    <xf numFmtId="0" fontId="0" fillId="52" borderId="31" xfId="0" applyFont="1" applyFill="1" applyBorder="1" applyAlignment="1">
      <alignment horizontal="center"/>
    </xf>
    <xf numFmtId="0" fontId="0" fillId="52" borderId="29" xfId="0" applyFont="1" applyFill="1" applyBorder="1" applyAlignment="1">
      <alignment horizontal="center"/>
    </xf>
    <xf numFmtId="164" fontId="0" fillId="52" borderId="0" xfId="0" applyNumberFormat="1" applyFont="1" applyFill="1" applyBorder="1" applyAlignment="1">
      <alignment horizontal="center"/>
    </xf>
    <xf numFmtId="164" fontId="0" fillId="52" borderId="25" xfId="0" applyNumberFormat="1" applyFont="1" applyFill="1" applyBorder="1" applyAlignment="1">
      <alignment horizontal="center"/>
    </xf>
    <xf numFmtId="0" fontId="0" fillId="53" borderId="0" xfId="0" applyFont="1" applyFill="1"/>
    <xf numFmtId="0" fontId="0" fillId="52" borderId="0" xfId="0" applyFont="1" applyFill="1"/>
    <xf numFmtId="164" fontId="0" fillId="52" borderId="27" xfId="0" applyNumberFormat="1" applyFont="1" applyFill="1" applyBorder="1" applyAlignment="1">
      <alignment horizontal="center"/>
    </xf>
    <xf numFmtId="164" fontId="0" fillId="52" borderId="20" xfId="0" applyNumberFormat="1" applyFont="1" applyFill="1" applyBorder="1" applyAlignment="1">
      <alignment horizontal="center"/>
    </xf>
    <xf numFmtId="164" fontId="0" fillId="52" borderId="0" xfId="101" applyNumberFormat="1" applyFont="1" applyFill="1" applyBorder="1" applyAlignment="1">
      <alignment horizontal="center"/>
    </xf>
    <xf numFmtId="164" fontId="0" fillId="52" borderId="20" xfId="101" applyNumberFormat="1" applyFont="1" applyFill="1" applyBorder="1" applyAlignment="1">
      <alignment horizontal="center"/>
    </xf>
    <xf numFmtId="0" fontId="0" fillId="54" borderId="0" xfId="0" applyFill="1"/>
    <xf numFmtId="0" fontId="0" fillId="0" borderId="0" xfId="0" applyFont="1" applyAlignment="1">
      <alignment horizontal="left"/>
    </xf>
    <xf numFmtId="2" fontId="0" fillId="0" borderId="21" xfId="0" applyNumberFormat="1" applyFont="1" applyBorder="1" applyAlignment="1">
      <alignment horizontal="center"/>
    </xf>
    <xf numFmtId="0" fontId="0" fillId="52" borderId="0" xfId="0" applyFill="1"/>
    <xf numFmtId="0" fontId="0" fillId="55" borderId="0" xfId="0" applyFill="1"/>
    <xf numFmtId="0" fontId="0" fillId="0" borderId="0" xfId="0" applyFill="1"/>
    <xf numFmtId="0" fontId="18" fillId="57" borderId="29" xfId="0" applyFont="1" applyFill="1" applyBorder="1"/>
    <xf numFmtId="0" fontId="60" fillId="57" borderId="31" xfId="0" applyFont="1" applyFill="1" applyBorder="1" applyAlignment="1">
      <alignment horizontal="left"/>
    </xf>
    <xf numFmtId="0" fontId="0" fillId="57" borderId="14" xfId="0" applyFont="1" applyFill="1" applyBorder="1" applyAlignment="1">
      <alignment horizontal="center"/>
    </xf>
    <xf numFmtId="2" fontId="18" fillId="57" borderId="28" xfId="0" applyNumberFormat="1" applyFont="1" applyFill="1" applyBorder="1" applyAlignment="1">
      <alignment horizontal="center" vertical="center"/>
    </xf>
    <xf numFmtId="2" fontId="18" fillId="57" borderId="30" xfId="0" applyNumberFormat="1" applyFont="1" applyFill="1" applyBorder="1"/>
    <xf numFmtId="0" fontId="46" fillId="57" borderId="32" xfId="0" applyFont="1" applyFill="1" applyBorder="1" applyAlignment="1">
      <alignment horizontal="center"/>
    </xf>
    <xf numFmtId="0" fontId="0" fillId="56" borderId="0" xfId="0" applyFont="1" applyFill="1"/>
    <xf numFmtId="0" fontId="18" fillId="58" borderId="0" xfId="0" applyFont="1" applyFill="1"/>
    <xf numFmtId="0" fontId="0" fillId="58" borderId="0" xfId="0" applyFill="1"/>
    <xf numFmtId="0" fontId="1" fillId="58" borderId="0" xfId="0" applyFont="1" applyFill="1"/>
    <xf numFmtId="0" fontId="2" fillId="58" borderId="0" xfId="0" applyFont="1" applyFill="1"/>
    <xf numFmtId="0" fontId="0" fillId="58" borderId="0" xfId="0" applyFont="1" applyFill="1"/>
    <xf numFmtId="0" fontId="46" fillId="58" borderId="0" xfId="0" applyFont="1" applyFill="1"/>
    <xf numFmtId="0" fontId="48" fillId="58" borderId="0" xfId="0" applyFont="1" applyFill="1"/>
    <xf numFmtId="0" fontId="18" fillId="58" borderId="0" xfId="0" applyFont="1" applyFill="1" applyAlignment="1">
      <alignment vertical="center" wrapText="1"/>
    </xf>
    <xf numFmtId="0" fontId="18" fillId="58" borderId="0" xfId="0" applyFont="1" applyFill="1" applyAlignment="1">
      <alignment horizontal="center"/>
    </xf>
    <xf numFmtId="0" fontId="0" fillId="58" borderId="0" xfId="0" applyFont="1" applyFill="1" applyAlignment="1">
      <alignment horizontal="left"/>
    </xf>
    <xf numFmtId="0" fontId="18" fillId="58" borderId="0" xfId="0" applyFont="1" applyFill="1" applyBorder="1"/>
    <xf numFmtId="0" fontId="60" fillId="58" borderId="0" xfId="0" applyFont="1" applyFill="1" applyBorder="1" applyAlignment="1">
      <alignment horizontal="left"/>
    </xf>
    <xf numFmtId="2" fontId="18" fillId="58" borderId="0" xfId="0" applyNumberFormat="1" applyFont="1" applyFill="1" applyBorder="1"/>
    <xf numFmtId="2" fontId="0" fillId="58" borderId="0" xfId="0" applyNumberFormat="1" applyFont="1" applyFill="1" applyBorder="1"/>
    <xf numFmtId="0" fontId="0" fillId="58" borderId="0" xfId="0" applyFont="1" applyFill="1" applyBorder="1"/>
    <xf numFmtId="0" fontId="18" fillId="58" borderId="20" xfId="0" applyFont="1" applyFill="1" applyBorder="1" applyAlignment="1"/>
    <xf numFmtId="2" fontId="0" fillId="58" borderId="0" xfId="0" applyNumberFormat="1" applyFont="1" applyFill="1"/>
    <xf numFmtId="1" fontId="0" fillId="58" borderId="0" xfId="0" applyNumberFormat="1" applyFont="1" applyFill="1"/>
    <xf numFmtId="0" fontId="0" fillId="58" borderId="24" xfId="0" applyFont="1" applyFill="1" applyBorder="1" applyAlignment="1">
      <alignment horizontal="center"/>
    </xf>
    <xf numFmtId="0" fontId="0" fillId="58" borderId="24" xfId="0" applyFont="1" applyFill="1" applyBorder="1"/>
    <xf numFmtId="165" fontId="0" fillId="58" borderId="0" xfId="0" applyNumberFormat="1" applyFont="1" applyFill="1"/>
    <xf numFmtId="165" fontId="18" fillId="58" borderId="0" xfId="0" applyNumberFormat="1" applyFont="1" applyFill="1"/>
    <xf numFmtId="164" fontId="0" fillId="58" borderId="0" xfId="0" applyNumberFormat="1" applyFont="1" applyFill="1"/>
    <xf numFmtId="166" fontId="0" fillId="58" borderId="0" xfId="0" applyNumberFormat="1" applyFont="1" applyFill="1"/>
    <xf numFmtId="0" fontId="0" fillId="58" borderId="0" xfId="0" applyFont="1" applyFill="1" applyBorder="1" applyAlignment="1">
      <alignment horizontal="left"/>
    </xf>
    <xf numFmtId="167" fontId="0" fillId="58" borderId="0" xfId="0" applyNumberFormat="1" applyFont="1" applyFill="1"/>
    <xf numFmtId="10" fontId="0" fillId="58" borderId="0" xfId="0" applyNumberFormat="1" applyFont="1" applyFill="1"/>
    <xf numFmtId="164" fontId="0" fillId="58" borderId="0" xfId="0" applyNumberFormat="1" applyFont="1" applyFill="1" applyBorder="1" applyAlignment="1">
      <alignment horizontal="center"/>
    </xf>
    <xf numFmtId="165" fontId="0" fillId="58" borderId="0" xfId="0" applyNumberFormat="1" applyFont="1" applyFill="1" applyBorder="1"/>
    <xf numFmtId="0" fontId="0" fillId="58" borderId="0" xfId="0" applyFont="1" applyFill="1" applyBorder="1" applyAlignment="1"/>
    <xf numFmtId="164" fontId="18" fillId="58" borderId="0" xfId="0" applyNumberFormat="1" applyFont="1" applyFill="1" applyBorder="1" applyAlignment="1">
      <alignment horizontal="center"/>
    </xf>
    <xf numFmtId="0" fontId="0" fillId="58" borderId="0" xfId="0" applyFont="1" applyFill="1" applyBorder="1" applyAlignment="1">
      <alignment horizontal="center"/>
    </xf>
    <xf numFmtId="165" fontId="0" fillId="58" borderId="0" xfId="101" applyNumberFormat="1" applyFont="1" applyFill="1" applyBorder="1" applyAlignment="1">
      <alignment horizontal="center"/>
    </xf>
    <xf numFmtId="165" fontId="0" fillId="58" borderId="0" xfId="0" applyNumberFormat="1" applyFont="1" applyFill="1" applyBorder="1" applyAlignment="1">
      <alignment horizontal="center"/>
    </xf>
    <xf numFmtId="165" fontId="0" fillId="58" borderId="20" xfId="0" applyNumberFormat="1" applyFont="1" applyFill="1" applyBorder="1" applyAlignment="1">
      <alignment horizontal="center"/>
    </xf>
    <xf numFmtId="0" fontId="0" fillId="58" borderId="20" xfId="0" applyFont="1" applyFill="1" applyBorder="1" applyAlignment="1">
      <alignment wrapText="1"/>
    </xf>
    <xf numFmtId="1" fontId="0" fillId="58" borderId="0" xfId="0" applyNumberFormat="1" applyFont="1" applyFill="1" applyAlignment="1">
      <alignment horizontal="center"/>
    </xf>
    <xf numFmtId="0" fontId="0" fillId="58" borderId="0" xfId="0" applyFont="1" applyFill="1" applyAlignment="1">
      <alignment horizontal="center"/>
    </xf>
    <xf numFmtId="0" fontId="46" fillId="58" borderId="0" xfId="0" applyFont="1" applyFill="1" applyBorder="1" applyAlignment="1">
      <alignment horizontal="left"/>
    </xf>
    <xf numFmtId="0" fontId="0" fillId="58" borderId="21" xfId="0" applyFont="1" applyFill="1" applyBorder="1" applyAlignment="1">
      <alignment horizontal="center"/>
    </xf>
    <xf numFmtId="0" fontId="0" fillId="58" borderId="23" xfId="0" applyFont="1" applyFill="1" applyBorder="1" applyAlignment="1">
      <alignment horizontal="center"/>
    </xf>
    <xf numFmtId="0" fontId="0" fillId="58" borderId="20" xfId="0" applyFont="1" applyFill="1" applyBorder="1" applyAlignment="1">
      <alignment horizontal="center"/>
    </xf>
    <xf numFmtId="0" fontId="0" fillId="58" borderId="27" xfId="0" applyFont="1" applyFill="1" applyBorder="1" applyAlignment="1">
      <alignment horizontal="center"/>
    </xf>
    <xf numFmtId="0" fontId="0" fillId="58" borderId="21" xfId="0" applyFont="1" applyFill="1" applyBorder="1"/>
    <xf numFmtId="0" fontId="0" fillId="58" borderId="23" xfId="0" applyFont="1" applyFill="1" applyBorder="1"/>
    <xf numFmtId="0" fontId="0" fillId="58" borderId="20" xfId="0" applyFont="1" applyFill="1" applyBorder="1"/>
    <xf numFmtId="0" fontId="0" fillId="58" borderId="27" xfId="0" applyFont="1" applyFill="1" applyBorder="1"/>
    <xf numFmtId="0" fontId="0" fillId="58" borderId="33" xfId="0" applyFont="1" applyFill="1" applyBorder="1" applyAlignment="1">
      <alignment horizontal="left"/>
    </xf>
    <xf numFmtId="0" fontId="0" fillId="58" borderId="25" xfId="0" applyFont="1" applyFill="1" applyBorder="1" applyAlignment="1">
      <alignment horizontal="center"/>
    </xf>
    <xf numFmtId="0" fontId="0" fillId="58" borderId="33" xfId="0" applyFont="1" applyFill="1" applyBorder="1"/>
    <xf numFmtId="165" fontId="0" fillId="58" borderId="0" xfId="101" applyNumberFormat="1" applyFont="1" applyFill="1" applyBorder="1"/>
    <xf numFmtId="0" fontId="0" fillId="58" borderId="25" xfId="0" applyFont="1" applyFill="1" applyBorder="1"/>
    <xf numFmtId="0" fontId="0" fillId="58" borderId="26" xfId="0" applyFont="1" applyFill="1" applyBorder="1"/>
    <xf numFmtId="0" fontId="46" fillId="58" borderId="32" xfId="0" applyFont="1" applyFill="1" applyBorder="1" applyAlignment="1">
      <alignment horizontal="left"/>
    </xf>
    <xf numFmtId="0" fontId="46" fillId="58" borderId="20" xfId="0" applyFont="1" applyFill="1" applyBorder="1" applyAlignment="1">
      <alignment horizontal="center"/>
    </xf>
    <xf numFmtId="0" fontId="46" fillId="58" borderId="27" xfId="0" applyFont="1" applyFill="1" applyBorder="1" applyAlignment="1">
      <alignment horizontal="center"/>
    </xf>
    <xf numFmtId="0" fontId="46" fillId="58" borderId="26" xfId="0" applyFont="1" applyFill="1" applyBorder="1" applyAlignment="1">
      <alignment horizontal="center"/>
    </xf>
    <xf numFmtId="165" fontId="46" fillId="58" borderId="20" xfId="101" applyNumberFormat="1" applyFont="1" applyFill="1" applyBorder="1" applyAlignment="1">
      <alignment horizontal="center"/>
    </xf>
    <xf numFmtId="0" fontId="0" fillId="58" borderId="22" xfId="0" applyFont="1" applyFill="1" applyBorder="1"/>
    <xf numFmtId="0" fontId="46" fillId="58" borderId="14" xfId="0" applyFont="1" applyFill="1" applyBorder="1"/>
    <xf numFmtId="0" fontId="0" fillId="58" borderId="32" xfId="0" applyFont="1" applyFill="1" applyBorder="1"/>
    <xf numFmtId="0" fontId="46" fillId="58" borderId="32" xfId="0" applyFont="1" applyFill="1" applyBorder="1"/>
    <xf numFmtId="1" fontId="0" fillId="58" borderId="33" xfId="0" applyNumberFormat="1" applyFont="1" applyFill="1" applyBorder="1"/>
    <xf numFmtId="0" fontId="0" fillId="58" borderId="24" xfId="0" applyFont="1" applyFill="1" applyBorder="1" applyAlignment="1">
      <alignment wrapText="1"/>
    </xf>
    <xf numFmtId="0" fontId="46" fillId="58" borderId="33" xfId="0" applyFont="1" applyFill="1" applyBorder="1" applyAlignment="1">
      <alignment vertical="center"/>
    </xf>
    <xf numFmtId="2" fontId="0" fillId="58" borderId="26" xfId="0" applyNumberFormat="1" applyFont="1" applyFill="1" applyBorder="1" applyAlignment="1">
      <alignment wrapText="1"/>
    </xf>
    <xf numFmtId="2" fontId="46" fillId="58" borderId="32" xfId="0" applyNumberFormat="1" applyFont="1" applyFill="1" applyBorder="1" applyAlignment="1">
      <alignment horizontal="left" vertical="center"/>
    </xf>
    <xf numFmtId="0" fontId="0" fillId="58" borderId="26" xfId="0" applyFont="1" applyFill="1" applyBorder="1" applyAlignment="1">
      <alignment wrapText="1"/>
    </xf>
    <xf numFmtId="0" fontId="46" fillId="58" borderId="32" xfId="0" applyFont="1" applyFill="1" applyBorder="1" applyAlignment="1">
      <alignment horizontal="left" vertical="center"/>
    </xf>
    <xf numFmtId="2" fontId="0" fillId="58" borderId="20" xfId="0" applyNumberFormat="1" applyFont="1" applyFill="1" applyBorder="1" applyAlignment="1">
      <alignment horizontal="center" vertical="center"/>
    </xf>
    <xf numFmtId="2" fontId="0" fillId="58" borderId="27" xfId="0" applyNumberFormat="1" applyFont="1" applyFill="1" applyBorder="1" applyAlignment="1">
      <alignment horizontal="center" vertical="center"/>
    </xf>
    <xf numFmtId="0" fontId="46" fillId="58" borderId="14" xfId="0" applyFont="1" applyFill="1" applyBorder="1" applyAlignment="1">
      <alignment horizontal="left"/>
    </xf>
    <xf numFmtId="1" fontId="0" fillId="58" borderId="33" xfId="0" applyNumberFormat="1" applyFont="1" applyFill="1" applyBorder="1" applyAlignment="1">
      <alignment horizontal="left"/>
    </xf>
    <xf numFmtId="0" fontId="46" fillId="58" borderId="33" xfId="0" applyFont="1" applyFill="1" applyBorder="1" applyAlignment="1">
      <alignment horizontal="left" vertical="center"/>
    </xf>
    <xf numFmtId="0" fontId="0" fillId="58" borderId="14" xfId="0" applyFont="1" applyFill="1" applyBorder="1"/>
    <xf numFmtId="0" fontId="0" fillId="58" borderId="14" xfId="0" applyFont="1" applyFill="1" applyBorder="1" applyAlignment="1">
      <alignment horizontal="left"/>
    </xf>
    <xf numFmtId="0" fontId="0" fillId="58" borderId="22" xfId="0" applyFont="1" applyFill="1" applyBorder="1" applyAlignment="1">
      <alignment horizontal="center"/>
    </xf>
    <xf numFmtId="164" fontId="0" fillId="58" borderId="21" xfId="0" applyNumberFormat="1" applyFont="1" applyFill="1" applyBorder="1"/>
    <xf numFmtId="164" fontId="0" fillId="58" borderId="22" xfId="0" applyNumberFormat="1" applyFont="1" applyFill="1" applyBorder="1"/>
    <xf numFmtId="0" fontId="0" fillId="58" borderId="32" xfId="0" applyFont="1" applyFill="1" applyBorder="1" applyAlignment="1">
      <alignment wrapText="1"/>
    </xf>
    <xf numFmtId="0" fontId="46" fillId="58" borderId="28" xfId="0" applyFont="1" applyFill="1" applyBorder="1" applyAlignment="1">
      <alignment horizontal="left" wrapText="1"/>
    </xf>
    <xf numFmtId="2" fontId="0" fillId="58" borderId="29" xfId="0" applyNumberFormat="1" applyFont="1" applyFill="1" applyBorder="1" applyAlignment="1">
      <alignment horizontal="center" vertical="center"/>
    </xf>
    <xf numFmtId="2" fontId="0" fillId="58" borderId="31" xfId="0" applyNumberFormat="1" applyFont="1" applyFill="1" applyBorder="1" applyAlignment="1">
      <alignment horizontal="center" vertical="center"/>
    </xf>
    <xf numFmtId="0" fontId="0" fillId="58" borderId="29" xfId="0" applyFont="1" applyFill="1" applyBorder="1"/>
    <xf numFmtId="0" fontId="0" fillId="58" borderId="29" xfId="0" applyFont="1" applyFill="1" applyBorder="1" applyAlignment="1">
      <alignment horizontal="center" wrapText="1"/>
    </xf>
    <xf numFmtId="0" fontId="0" fillId="58" borderId="29" xfId="0" applyFont="1" applyFill="1" applyBorder="1" applyAlignment="1">
      <alignment horizontal="center"/>
    </xf>
    <xf numFmtId="0" fontId="0" fillId="58" borderId="31" xfId="0" applyFont="1" applyFill="1" applyBorder="1" applyAlignment="1">
      <alignment horizontal="center"/>
    </xf>
    <xf numFmtId="164" fontId="0" fillId="58" borderId="31" xfId="0" applyNumberFormat="1" applyFont="1" applyFill="1" applyBorder="1"/>
    <xf numFmtId="164" fontId="0" fillId="58" borderId="29" xfId="0" applyNumberFormat="1" applyFont="1" applyFill="1" applyBorder="1"/>
    <xf numFmtId="0" fontId="0" fillId="58" borderId="31" xfId="0" applyFont="1" applyFill="1" applyBorder="1" applyAlignment="1">
      <alignment wrapText="1"/>
    </xf>
    <xf numFmtId="0" fontId="0" fillId="58" borderId="30" xfId="0" applyFont="1" applyFill="1" applyBorder="1" applyAlignment="1">
      <alignment wrapText="1"/>
    </xf>
    <xf numFmtId="0" fontId="46" fillId="58" borderId="29" xfId="0" applyFont="1" applyFill="1" applyBorder="1" applyAlignment="1">
      <alignment horizontal="center"/>
    </xf>
    <xf numFmtId="0" fontId="46" fillId="58" borderId="31" xfId="0" applyFont="1" applyFill="1" applyBorder="1" applyAlignment="1">
      <alignment horizontal="center"/>
    </xf>
    <xf numFmtId="0" fontId="46" fillId="58" borderId="30" xfId="0" applyFont="1" applyFill="1" applyBorder="1" applyAlignment="1">
      <alignment horizontal="center"/>
    </xf>
    <xf numFmtId="165" fontId="0" fillId="58" borderId="24" xfId="101" applyNumberFormat="1" applyFont="1" applyFill="1" applyBorder="1" applyAlignment="1">
      <alignment horizontal="center"/>
    </xf>
    <xf numFmtId="165" fontId="2" fillId="58" borderId="24" xfId="101" applyNumberFormat="1" applyFont="1" applyFill="1" applyBorder="1" applyAlignment="1">
      <alignment horizontal="center"/>
    </xf>
    <xf numFmtId="165" fontId="2" fillId="58" borderId="0" xfId="101" applyNumberFormat="1" applyFont="1" applyFill="1" applyBorder="1" applyAlignment="1">
      <alignment horizontal="center"/>
    </xf>
    <xf numFmtId="165" fontId="0" fillId="58" borderId="24" xfId="0" applyNumberFormat="1" applyFont="1" applyFill="1" applyBorder="1" applyAlignment="1">
      <alignment horizontal="center"/>
    </xf>
    <xf numFmtId="165" fontId="0" fillId="58" borderId="25" xfId="0" applyNumberFormat="1" applyFont="1" applyFill="1" applyBorder="1" applyAlignment="1">
      <alignment horizontal="center"/>
    </xf>
    <xf numFmtId="10" fontId="0" fillId="58" borderId="0" xfId="0" applyNumberFormat="1" applyFont="1" applyFill="1" applyBorder="1" applyAlignment="1">
      <alignment horizontal="center"/>
    </xf>
    <xf numFmtId="0" fontId="0" fillId="58" borderId="26" xfId="0" applyFont="1" applyFill="1" applyBorder="1" applyAlignment="1">
      <alignment horizontal="center"/>
    </xf>
    <xf numFmtId="165" fontId="0" fillId="58" borderId="26" xfId="101" applyNumberFormat="1" applyFont="1" applyFill="1" applyBorder="1" applyAlignment="1">
      <alignment horizontal="center"/>
    </xf>
    <xf numFmtId="165" fontId="0" fillId="58" borderId="20" xfId="101" applyNumberFormat="1" applyFont="1" applyFill="1" applyBorder="1" applyAlignment="1">
      <alignment horizontal="center"/>
    </xf>
    <xf numFmtId="165" fontId="0" fillId="58" borderId="26" xfId="0" applyNumberFormat="1" applyFont="1" applyFill="1" applyBorder="1" applyAlignment="1">
      <alignment horizontal="center"/>
    </xf>
    <xf numFmtId="165" fontId="0" fillId="58" borderId="27" xfId="0" applyNumberFormat="1" applyFont="1" applyFill="1" applyBorder="1" applyAlignment="1">
      <alignment horizontal="center"/>
    </xf>
    <xf numFmtId="3" fontId="0" fillId="58" borderId="24" xfId="0" applyNumberFormat="1" applyFont="1" applyFill="1" applyBorder="1" applyAlignment="1">
      <alignment horizontal="center"/>
    </xf>
    <xf numFmtId="1" fontId="0" fillId="58" borderId="24" xfId="0" applyNumberFormat="1" applyFont="1" applyFill="1" applyBorder="1" applyAlignment="1">
      <alignment horizontal="center"/>
    </xf>
    <xf numFmtId="1" fontId="0" fillId="58" borderId="0" xfId="0" applyNumberFormat="1" applyFont="1" applyFill="1" applyBorder="1" applyAlignment="1">
      <alignment horizontal="center"/>
    </xf>
    <xf numFmtId="3" fontId="0" fillId="58" borderId="0" xfId="0" applyNumberFormat="1" applyFont="1" applyFill="1" applyBorder="1" applyAlignment="1">
      <alignment horizontal="center"/>
    </xf>
    <xf numFmtId="3" fontId="0" fillId="58" borderId="26" xfId="0" applyNumberFormat="1" applyFont="1" applyFill="1" applyBorder="1" applyAlignment="1">
      <alignment horizontal="center"/>
    </xf>
    <xf numFmtId="1" fontId="0" fillId="58" borderId="26" xfId="0" applyNumberFormat="1" applyFont="1" applyFill="1" applyBorder="1" applyAlignment="1">
      <alignment horizontal="center"/>
    </xf>
    <xf numFmtId="1" fontId="0" fillId="58" borderId="20" xfId="0" applyNumberFormat="1" applyFont="1" applyFill="1" applyBorder="1" applyAlignment="1">
      <alignment horizontal="center"/>
    </xf>
    <xf numFmtId="3" fontId="0" fillId="58" borderId="20" xfId="0" applyNumberFormat="1" applyFont="1" applyFill="1" applyBorder="1" applyAlignment="1">
      <alignment horizontal="center"/>
    </xf>
    <xf numFmtId="0" fontId="0" fillId="58" borderId="29" xfId="0" applyFont="1" applyFill="1" applyBorder="1" applyAlignment="1">
      <alignment wrapText="1"/>
    </xf>
    <xf numFmtId="0" fontId="0" fillId="58" borderId="30" xfId="0" applyFont="1" applyFill="1" applyBorder="1" applyAlignment="1">
      <alignment horizontal="center"/>
    </xf>
    <xf numFmtId="0" fontId="46" fillId="58" borderId="26" xfId="0" applyFont="1" applyFill="1" applyBorder="1" applyAlignment="1">
      <alignment horizontal="center" wrapText="1"/>
    </xf>
    <xf numFmtId="165" fontId="46" fillId="58" borderId="26" xfId="0" applyNumberFormat="1" applyFont="1" applyFill="1" applyBorder="1" applyAlignment="1">
      <alignment horizontal="center"/>
    </xf>
    <xf numFmtId="3" fontId="0" fillId="58" borderId="25" xfId="0" applyNumberFormat="1" applyFont="1" applyFill="1" applyBorder="1" applyAlignment="1">
      <alignment horizontal="center"/>
    </xf>
    <xf numFmtId="3" fontId="0" fillId="58" borderId="27" xfId="0" applyNumberFormat="1" applyFont="1" applyFill="1" applyBorder="1" applyAlignment="1">
      <alignment horizontal="center"/>
    </xf>
    <xf numFmtId="1" fontId="0" fillId="58" borderId="0" xfId="0" applyNumberFormat="1" applyFont="1" applyFill="1" applyBorder="1"/>
    <xf numFmtId="0" fontId="0" fillId="58" borderId="0" xfId="0" applyFill="1" applyAlignment="1">
      <alignment horizontal="left"/>
    </xf>
    <xf numFmtId="0" fontId="0" fillId="58" borderId="0" xfId="0" applyFill="1" applyBorder="1"/>
    <xf numFmtId="0" fontId="0" fillId="58" borderId="20" xfId="0" applyFill="1" applyBorder="1"/>
    <xf numFmtId="0" fontId="0" fillId="58" borderId="20" xfId="0" applyFill="1" applyBorder="1" applyAlignment="1">
      <alignment horizontal="left"/>
    </xf>
    <xf numFmtId="0" fontId="18" fillId="58" borderId="24" xfId="0" applyFont="1" applyFill="1" applyBorder="1"/>
    <xf numFmtId="0" fontId="18" fillId="58" borderId="26" xfId="0" applyFont="1" applyFill="1" applyBorder="1"/>
    <xf numFmtId="0" fontId="46" fillId="58" borderId="0" xfId="0" applyFont="1" applyFill="1" applyBorder="1"/>
    <xf numFmtId="164" fontId="46" fillId="58" borderId="0" xfId="0" applyNumberFormat="1" applyFont="1" applyFill="1" applyBorder="1"/>
    <xf numFmtId="164" fontId="0" fillId="58" borderId="0" xfId="0" applyNumberFormat="1" applyFill="1" applyBorder="1"/>
    <xf numFmtId="0" fontId="56" fillId="58" borderId="0" xfId="0" applyFont="1" applyFill="1"/>
    <xf numFmtId="0" fontId="0" fillId="58" borderId="0" xfId="0" applyFill="1" applyAlignment="1">
      <alignment wrapText="1"/>
    </xf>
    <xf numFmtId="0" fontId="57" fillId="58" borderId="0" xfId="103" applyNumberFormat="1" applyFont="1" applyFill="1" applyBorder="1" applyAlignment="1" applyProtection="1">
      <alignment horizontal="center"/>
    </xf>
    <xf numFmtId="0" fontId="18" fillId="58" borderId="26" xfId="0" applyFont="1" applyFill="1" applyBorder="1" applyAlignment="1">
      <alignment horizontal="center"/>
    </xf>
    <xf numFmtId="164" fontId="18" fillId="58" borderId="25" xfId="0" applyNumberFormat="1" applyFont="1" applyFill="1" applyBorder="1" applyAlignment="1">
      <alignment horizontal="center"/>
    </xf>
    <xf numFmtId="164" fontId="0" fillId="58" borderId="25" xfId="0" applyNumberFormat="1" applyFont="1" applyFill="1" applyBorder="1" applyAlignment="1">
      <alignment horizontal="center"/>
    </xf>
    <xf numFmtId="2" fontId="0" fillId="58" borderId="0" xfId="0" applyNumberFormat="1" applyFont="1" applyFill="1" applyBorder="1" applyAlignment="1">
      <alignment horizontal="center"/>
    </xf>
    <xf numFmtId="2" fontId="0" fillId="58" borderId="25" xfId="0" applyNumberFormat="1" applyFont="1" applyFill="1" applyBorder="1" applyAlignment="1">
      <alignment horizontal="center"/>
    </xf>
    <xf numFmtId="164" fontId="18" fillId="58" borderId="20" xfId="0" applyNumberFormat="1" applyFont="1" applyFill="1" applyBorder="1" applyAlignment="1">
      <alignment horizontal="center"/>
    </xf>
    <xf numFmtId="1" fontId="0" fillId="58" borderId="25" xfId="0" applyNumberFormat="1" applyFont="1" applyFill="1" applyBorder="1" applyAlignment="1">
      <alignment horizontal="center"/>
    </xf>
    <xf numFmtId="0" fontId="0" fillId="59" borderId="0" xfId="0" applyFill="1"/>
    <xf numFmtId="0" fontId="58" fillId="52" borderId="24" xfId="103" applyFont="1" applyFill="1" applyBorder="1" applyAlignment="1" applyProtection="1">
      <alignment horizontal="center"/>
    </xf>
    <xf numFmtId="0" fontId="0" fillId="60" borderId="29" xfId="0" applyFill="1" applyBorder="1" applyAlignment="1">
      <alignment horizontal="center"/>
    </xf>
    <xf numFmtId="0" fontId="50" fillId="60" borderId="28" xfId="103" applyFont="1" applyFill="1" applyBorder="1" applyAlignment="1" applyProtection="1">
      <alignment wrapText="1"/>
    </xf>
    <xf numFmtId="0" fontId="57" fillId="52" borderId="33" xfId="103" applyFont="1" applyFill="1" applyBorder="1" applyAlignment="1" applyProtection="1">
      <alignment horizontal="center"/>
    </xf>
    <xf numFmtId="10" fontId="0" fillId="58" borderId="0" xfId="101" applyNumberFormat="1" applyFont="1" applyFill="1"/>
    <xf numFmtId="0" fontId="22" fillId="58" borderId="0" xfId="100" applyFill="1"/>
    <xf numFmtId="0" fontId="48" fillId="58" borderId="22" xfId="0" applyFont="1" applyFill="1" applyBorder="1"/>
    <xf numFmtId="0" fontId="0" fillId="58" borderId="24" xfId="0" applyFill="1" applyBorder="1" applyAlignment="1">
      <alignment horizontal="center"/>
    </xf>
    <xf numFmtId="0" fontId="0" fillId="56" borderId="0" xfId="0" applyFont="1" applyFill="1" applyBorder="1" applyAlignment="1">
      <alignment horizontal="center" vertical="center"/>
    </xf>
    <xf numFmtId="0" fontId="0" fillId="56" borderId="25" xfId="0" applyFont="1" applyFill="1" applyBorder="1" applyAlignment="1">
      <alignment horizontal="center" vertical="center"/>
    </xf>
    <xf numFmtId="2" fontId="0" fillId="56" borderId="20" xfId="0" applyNumberFormat="1" applyFont="1" applyFill="1" applyBorder="1" applyAlignment="1">
      <alignment horizontal="center"/>
    </xf>
    <xf numFmtId="0" fontId="0" fillId="58" borderId="26" xfId="0" applyFont="1" applyFill="1" applyBorder="1" applyAlignment="1">
      <alignment horizontal="left"/>
    </xf>
    <xf numFmtId="0" fontId="18" fillId="58" borderId="0" xfId="0" applyFont="1" applyFill="1" applyBorder="1" applyAlignment="1">
      <alignment horizontal="center"/>
    </xf>
    <xf numFmtId="0" fontId="18" fillId="58" borderId="20" xfId="0" applyFont="1" applyFill="1" applyBorder="1" applyAlignment="1">
      <alignment horizontal="center"/>
    </xf>
    <xf numFmtId="164" fontId="18" fillId="58" borderId="24" xfId="0" applyNumberFormat="1" applyFont="1" applyFill="1" applyBorder="1" applyAlignment="1">
      <alignment horizontal="center"/>
    </xf>
    <xf numFmtId="164" fontId="0" fillId="58" borderId="24" xfId="0" applyNumberFormat="1" applyFont="1" applyFill="1" applyBorder="1" applyAlignment="1">
      <alignment horizontal="center"/>
    </xf>
    <xf numFmtId="2" fontId="0" fillId="58" borderId="24" xfId="0" applyNumberFormat="1" applyFont="1" applyFill="1" applyBorder="1" applyAlignment="1">
      <alignment horizontal="center"/>
    </xf>
    <xf numFmtId="164" fontId="18" fillId="58" borderId="26" xfId="0" applyNumberFormat="1" applyFont="1" applyFill="1" applyBorder="1" applyAlignment="1">
      <alignment horizontal="center"/>
    </xf>
    <xf numFmtId="164" fontId="18" fillId="58" borderId="27" xfId="0" applyNumberFormat="1" applyFont="1" applyFill="1" applyBorder="1" applyAlignment="1">
      <alignment horizontal="center"/>
    </xf>
    <xf numFmtId="0" fontId="56" fillId="58" borderId="29" xfId="0" applyFont="1" applyFill="1" applyBorder="1"/>
    <xf numFmtId="0" fontId="56" fillId="58" borderId="28" xfId="0" applyFont="1" applyFill="1" applyBorder="1" applyAlignment="1">
      <alignment horizontal="left" vertical="top" wrapText="1"/>
    </xf>
    <xf numFmtId="0" fontId="50" fillId="58" borderId="24" xfId="0" applyFont="1" applyFill="1" applyBorder="1"/>
    <xf numFmtId="0" fontId="56" fillId="58" borderId="24" xfId="0" applyFont="1" applyFill="1" applyBorder="1"/>
    <xf numFmtId="0" fontId="56" fillId="58" borderId="26" xfId="0" applyFont="1" applyFill="1" applyBorder="1"/>
    <xf numFmtId="0" fontId="62" fillId="58" borderId="24" xfId="0" applyFont="1" applyFill="1" applyBorder="1"/>
    <xf numFmtId="0" fontId="50" fillId="58" borderId="29" xfId="0" applyFont="1" applyFill="1" applyBorder="1"/>
    <xf numFmtId="0" fontId="56" fillId="58" borderId="31" xfId="0" applyFont="1" applyFill="1" applyBorder="1"/>
    <xf numFmtId="0" fontId="50" fillId="58" borderId="24" xfId="0" applyFont="1" applyFill="1" applyBorder="1" applyAlignment="1">
      <alignment horizontal="right"/>
    </xf>
    <xf numFmtId="0" fontId="56" fillId="58" borderId="24" xfId="0" applyFont="1" applyFill="1" applyBorder="1" applyAlignment="1">
      <alignment horizontal="right"/>
    </xf>
    <xf numFmtId="0" fontId="56" fillId="58" borderId="0" xfId="0" applyFont="1" applyFill="1" applyBorder="1" applyAlignment="1">
      <alignment horizontal="left"/>
    </xf>
    <xf numFmtId="0" fontId="56" fillId="62" borderId="24" xfId="0" applyFont="1" applyFill="1" applyBorder="1" applyAlignment="1">
      <alignment horizontal="right"/>
    </xf>
    <xf numFmtId="0" fontId="56" fillId="62" borderId="0" xfId="0" applyFont="1" applyFill="1" applyBorder="1" applyAlignment="1">
      <alignment horizontal="left"/>
    </xf>
    <xf numFmtId="0" fontId="50" fillId="58" borderId="26" xfId="0" applyFont="1" applyFill="1" applyBorder="1" applyAlignment="1">
      <alignment horizontal="right"/>
    </xf>
    <xf numFmtId="0" fontId="50" fillId="58" borderId="20" xfId="0" applyFont="1" applyFill="1" applyBorder="1" applyAlignment="1">
      <alignment horizontal="left"/>
    </xf>
    <xf numFmtId="0" fontId="50" fillId="58" borderId="24" xfId="0" applyFont="1" applyFill="1" applyBorder="1" applyAlignment="1">
      <alignment horizontal="left"/>
    </xf>
    <xf numFmtId="0" fontId="50" fillId="58" borderId="0" xfId="0" applyFont="1" applyFill="1" applyBorder="1"/>
    <xf numFmtId="0" fontId="56" fillId="58" borderId="0" xfId="0" applyFont="1" applyFill="1" applyBorder="1"/>
    <xf numFmtId="0" fontId="62" fillId="58" borderId="0" xfId="0" applyFont="1" applyFill="1" applyBorder="1"/>
    <xf numFmtId="0" fontId="56" fillId="58" borderId="20" xfId="0" applyFont="1" applyFill="1" applyBorder="1"/>
    <xf numFmtId="0" fontId="50" fillId="58" borderId="31" xfId="0" applyFont="1" applyFill="1" applyBorder="1"/>
    <xf numFmtId="165" fontId="54" fillId="58" borderId="31" xfId="101" applyNumberFormat="1" applyFont="1" applyFill="1" applyBorder="1" applyAlignment="1">
      <alignment horizontal="center"/>
    </xf>
    <xf numFmtId="165" fontId="0" fillId="58" borderId="21" xfId="0" applyNumberFormat="1" applyFont="1" applyFill="1" applyBorder="1" applyAlignment="1">
      <alignment horizontal="center"/>
    </xf>
    <xf numFmtId="165" fontId="0" fillId="58" borderId="23" xfId="0" applyNumberFormat="1" applyFont="1" applyFill="1" applyBorder="1" applyAlignment="1">
      <alignment horizontal="center"/>
    </xf>
    <xf numFmtId="0" fontId="0" fillId="58" borderId="28" xfId="0" applyFont="1" applyFill="1" applyBorder="1"/>
    <xf numFmtId="0" fontId="56" fillId="58" borderId="25" xfId="0" applyFont="1" applyFill="1" applyBorder="1"/>
    <xf numFmtId="0" fontId="56" fillId="62" borderId="0" xfId="0" applyFont="1" applyFill="1" applyBorder="1"/>
    <xf numFmtId="0" fontId="50" fillId="58" borderId="20" xfId="0" applyFont="1" applyFill="1" applyBorder="1"/>
    <xf numFmtId="0" fontId="50" fillId="58" borderId="21" xfId="0" applyFont="1" applyFill="1" applyBorder="1" applyAlignment="1">
      <alignment horizontal="left"/>
    </xf>
    <xf numFmtId="0" fontId="50" fillId="58" borderId="25" xfId="0" applyFont="1" applyFill="1" applyBorder="1"/>
    <xf numFmtId="0" fontId="63" fillId="58" borderId="27" xfId="0" applyFont="1" applyFill="1" applyBorder="1"/>
    <xf numFmtId="0" fontId="60" fillId="0" borderId="0" xfId="0" applyFont="1" applyFill="1" applyBorder="1"/>
    <xf numFmtId="165" fontId="18" fillId="58" borderId="29" xfId="101" applyNumberFormat="1" applyFont="1" applyFill="1" applyBorder="1" applyAlignment="1">
      <alignment horizontal="center"/>
    </xf>
    <xf numFmtId="165" fontId="54" fillId="58" borderId="30" xfId="101" applyNumberFormat="1" applyFont="1" applyFill="1" applyBorder="1" applyAlignment="1">
      <alignment horizontal="center"/>
    </xf>
    <xf numFmtId="0" fontId="50" fillId="58" borderId="33" xfId="0" applyFont="1" applyFill="1" applyBorder="1" applyAlignment="1">
      <alignment horizontal="center"/>
    </xf>
    <xf numFmtId="0" fontId="56" fillId="58" borderId="33" xfId="0" applyFont="1" applyFill="1" applyBorder="1" applyAlignment="1">
      <alignment horizontal="center"/>
    </xf>
    <xf numFmtId="0" fontId="56" fillId="62" borderId="33" xfId="0" applyFont="1" applyFill="1" applyBorder="1" applyAlignment="1">
      <alignment horizontal="center"/>
    </xf>
    <xf numFmtId="0" fontId="50" fillId="58" borderId="32" xfId="0" applyFont="1" applyFill="1" applyBorder="1" applyAlignment="1">
      <alignment horizontal="center"/>
    </xf>
    <xf numFmtId="0" fontId="62" fillId="58" borderId="33" xfId="0" applyFont="1" applyFill="1" applyBorder="1" applyAlignment="1">
      <alignment horizontal="center"/>
    </xf>
    <xf numFmtId="0" fontId="56" fillId="58" borderId="32" xfId="0" applyFont="1" applyFill="1" applyBorder="1" applyAlignment="1">
      <alignment horizontal="center"/>
    </xf>
    <xf numFmtId="0" fontId="50" fillId="58" borderId="28" xfId="0" applyFont="1" applyFill="1" applyBorder="1" applyAlignment="1">
      <alignment horizontal="center"/>
    </xf>
    <xf numFmtId="0" fontId="63" fillId="58" borderId="32" xfId="0" applyFont="1" applyFill="1" applyBorder="1" applyAlignment="1">
      <alignment horizontal="center"/>
    </xf>
    <xf numFmtId="0" fontId="16" fillId="58" borderId="0" xfId="0" applyFont="1" applyFill="1"/>
    <xf numFmtId="164" fontId="0" fillId="58" borderId="25" xfId="0" applyNumberFormat="1" applyFill="1" applyBorder="1" applyAlignment="1">
      <alignment horizontal="center"/>
    </xf>
    <xf numFmtId="0" fontId="18" fillId="58" borderId="25" xfId="0" applyFont="1" applyFill="1" applyBorder="1" applyAlignment="1">
      <alignment horizontal="center"/>
    </xf>
    <xf numFmtId="0" fontId="18" fillId="58" borderId="26" xfId="0" applyFont="1" applyFill="1" applyBorder="1" applyAlignment="1">
      <alignment horizontal="center" vertical="center" wrapText="1"/>
    </xf>
    <xf numFmtId="0" fontId="18" fillId="58" borderId="20" xfId="0" applyFont="1" applyFill="1" applyBorder="1" applyAlignment="1">
      <alignment horizontal="center" vertical="center" wrapText="1"/>
    </xf>
    <xf numFmtId="0" fontId="18" fillId="58" borderId="31" xfId="0" applyFont="1" applyFill="1" applyBorder="1" applyAlignment="1">
      <alignment vertical="center" wrapText="1"/>
    </xf>
    <xf numFmtId="0" fontId="60" fillId="58" borderId="0" xfId="0" applyFont="1" applyFill="1"/>
    <xf numFmtId="0" fontId="18" fillId="58" borderId="27" xfId="0" applyFont="1" applyFill="1" applyBorder="1" applyAlignment="1">
      <alignment horizontal="center" vertical="center" wrapText="1"/>
    </xf>
    <xf numFmtId="0" fontId="18" fillId="58" borderId="29" xfId="0" applyFont="1" applyFill="1" applyBorder="1" applyAlignment="1">
      <alignment horizontal="center" vertical="center" wrapText="1"/>
    </xf>
    <xf numFmtId="0" fontId="18" fillId="58" borderId="28" xfId="0" applyFont="1" applyFill="1" applyBorder="1" applyAlignment="1">
      <alignment horizontal="center" vertical="center" wrapText="1"/>
    </xf>
    <xf numFmtId="0" fontId="18" fillId="58" borderId="32" xfId="0" applyFont="1" applyFill="1" applyBorder="1" applyAlignment="1">
      <alignment horizontal="center" vertical="center" wrapText="1"/>
    </xf>
    <xf numFmtId="164" fontId="0" fillId="58" borderId="33" xfId="0" applyNumberFormat="1" applyFont="1" applyFill="1" applyBorder="1" applyAlignment="1">
      <alignment horizontal="center"/>
    </xf>
    <xf numFmtId="0" fontId="18" fillId="58" borderId="31" xfId="0" applyFont="1" applyFill="1" applyBorder="1" applyAlignment="1">
      <alignment horizontal="center" vertical="center" wrapText="1"/>
    </xf>
    <xf numFmtId="0" fontId="18" fillId="58" borderId="30" xfId="0" applyFont="1" applyFill="1" applyBorder="1" applyAlignment="1">
      <alignment horizontal="center" vertical="center" wrapText="1"/>
    </xf>
    <xf numFmtId="164" fontId="0" fillId="63" borderId="0" xfId="0" applyNumberFormat="1" applyFont="1" applyFill="1" applyBorder="1" applyAlignment="1">
      <alignment horizontal="center"/>
    </xf>
    <xf numFmtId="2" fontId="0" fillId="58" borderId="33" xfId="0" applyNumberFormat="1" applyFill="1" applyBorder="1" applyAlignment="1">
      <alignment horizontal="center"/>
    </xf>
    <xf numFmtId="2" fontId="0" fillId="58" borderId="33" xfId="0" applyNumberFormat="1" applyFont="1" applyFill="1" applyBorder="1" applyAlignment="1">
      <alignment horizontal="center"/>
    </xf>
    <xf numFmtId="0" fontId="0" fillId="58" borderId="0" xfId="0" applyFill="1" applyProtection="1"/>
    <xf numFmtId="0" fontId="0" fillId="0" borderId="0" xfId="0" applyFill="1" applyProtection="1"/>
    <xf numFmtId="0" fontId="18" fillId="52" borderId="22" xfId="0" applyFont="1" applyFill="1" applyBorder="1"/>
    <xf numFmtId="0" fontId="18" fillId="52" borderId="21" xfId="0" applyFont="1" applyFill="1" applyBorder="1" applyAlignment="1">
      <alignment horizontal="center" wrapText="1"/>
    </xf>
    <xf numFmtId="0" fontId="0" fillId="52" borderId="29" xfId="0" applyFont="1" applyFill="1" applyBorder="1"/>
    <xf numFmtId="0" fontId="0" fillId="52" borderId="24" xfId="0" applyNumberFormat="1" applyFont="1" applyFill="1" applyBorder="1" applyAlignment="1" applyProtection="1">
      <alignment horizontal="center"/>
      <protection locked="0"/>
    </xf>
    <xf numFmtId="164" fontId="0" fillId="52" borderId="24" xfId="0" applyNumberFormat="1" applyFont="1" applyFill="1" applyBorder="1" applyAlignment="1">
      <alignment horizontal="center" vertical="center" wrapText="1"/>
    </xf>
    <xf numFmtId="0" fontId="0" fillId="51" borderId="0" xfId="0" applyFont="1" applyFill="1"/>
    <xf numFmtId="0" fontId="57" fillId="63" borderId="0" xfId="103" applyFont="1" applyFill="1" applyBorder="1" applyAlignment="1" applyProtection="1">
      <alignment horizontal="center"/>
    </xf>
    <xf numFmtId="164" fontId="57" fillId="63" borderId="0" xfId="103" applyNumberFormat="1" applyFont="1" applyFill="1" applyBorder="1" applyAlignment="1" applyProtection="1">
      <alignment horizontal="center"/>
    </xf>
    <xf numFmtId="164" fontId="57" fillId="52" borderId="0" xfId="103" applyNumberFormat="1" applyFont="1" applyFill="1" applyBorder="1" applyAlignment="1" applyProtection="1">
      <alignment horizontal="center"/>
    </xf>
    <xf numFmtId="0" fontId="0" fillId="63" borderId="0" xfId="0" applyFill="1" applyProtection="1"/>
    <xf numFmtId="0" fontId="57" fillId="0" borderId="0" xfId="103" applyNumberFormat="1" applyFont="1" applyFill="1" applyBorder="1" applyAlignment="1" applyProtection="1">
      <alignment horizontal="center"/>
    </xf>
    <xf numFmtId="0" fontId="0" fillId="52" borderId="24" xfId="0" applyFont="1" applyFill="1" applyBorder="1" applyAlignment="1" applyProtection="1">
      <alignment horizontal="center"/>
      <protection locked="0"/>
    </xf>
    <xf numFmtId="164" fontId="0" fillId="52" borderId="24" xfId="0" applyNumberFormat="1" applyFont="1" applyFill="1" applyBorder="1" applyAlignment="1">
      <alignment horizontal="center"/>
    </xf>
    <xf numFmtId="164" fontId="3" fillId="52" borderId="0" xfId="0" applyNumberFormat="1" applyFont="1" applyFill="1" applyBorder="1" applyAlignment="1">
      <alignment horizontal="center"/>
    </xf>
    <xf numFmtId="164" fontId="3" fillId="52" borderId="24" xfId="0" applyNumberFormat="1" applyFont="1" applyFill="1" applyBorder="1" applyAlignment="1">
      <alignment horizontal="center"/>
    </xf>
    <xf numFmtId="164" fontId="49" fillId="52" borderId="0" xfId="101" applyNumberFormat="1" applyFont="1" applyFill="1" applyBorder="1" applyAlignment="1">
      <alignment horizontal="center"/>
    </xf>
    <xf numFmtId="0" fontId="0" fillId="52" borderId="24" xfId="0" applyFont="1" applyFill="1" applyBorder="1" applyAlignment="1">
      <alignment horizontal="center"/>
    </xf>
    <xf numFmtId="0" fontId="0" fillId="52" borderId="26" xfId="0" applyFont="1" applyFill="1" applyBorder="1" applyAlignment="1" applyProtection="1">
      <alignment horizontal="center"/>
      <protection locked="0"/>
    </xf>
    <xf numFmtId="164" fontId="0" fillId="52" borderId="20" xfId="0" applyNumberFormat="1" applyFill="1" applyBorder="1" applyAlignment="1" applyProtection="1">
      <alignment horizontal="center"/>
    </xf>
    <xf numFmtId="164" fontId="0" fillId="52" borderId="26" xfId="0" applyNumberFormat="1" applyFill="1" applyBorder="1" applyAlignment="1" applyProtection="1">
      <alignment horizontal="center"/>
    </xf>
    <xf numFmtId="0" fontId="0" fillId="58" borderId="0" xfId="0" applyFill="1" applyAlignment="1" applyProtection="1">
      <alignment horizontal="right"/>
    </xf>
    <xf numFmtId="2" fontId="0" fillId="58" borderId="0" xfId="0" applyNumberFormat="1" applyFill="1" applyAlignment="1" applyProtection="1">
      <alignment horizontal="left"/>
    </xf>
    <xf numFmtId="0" fontId="63" fillId="58" borderId="29" xfId="0" applyFont="1" applyFill="1" applyBorder="1"/>
    <xf numFmtId="164" fontId="0" fillId="52" borderId="0" xfId="0" applyNumberFormat="1" applyFill="1"/>
    <xf numFmtId="164" fontId="0" fillId="58" borderId="0" xfId="0" applyNumberFormat="1" applyFill="1"/>
    <xf numFmtId="0" fontId="64" fillId="58" borderId="0" xfId="146" applyFont="1" applyFill="1" applyProtection="1"/>
    <xf numFmtId="0" fontId="49" fillId="58" borderId="0" xfId="146" applyFill="1" applyProtection="1"/>
    <xf numFmtId="0" fontId="50" fillId="58" borderId="0" xfId="146" applyFont="1" applyFill="1" applyProtection="1"/>
    <xf numFmtId="1" fontId="0" fillId="52" borderId="0" xfId="0" applyNumberFormat="1" applyFill="1"/>
    <xf numFmtId="0" fontId="65" fillId="58" borderId="0" xfId="0" applyFont="1" applyFill="1" applyBorder="1" applyAlignment="1">
      <alignment horizontal="right" vertical="top" wrapText="1"/>
    </xf>
    <xf numFmtId="0" fontId="58" fillId="52" borderId="33" xfId="103" applyFont="1" applyFill="1" applyBorder="1" applyAlignment="1" applyProtection="1">
      <alignment horizontal="center"/>
    </xf>
    <xf numFmtId="164" fontId="49" fillId="52" borderId="33" xfId="146" applyNumberFormat="1" applyFill="1" applyBorder="1" applyAlignment="1" applyProtection="1">
      <alignment horizontal="center"/>
    </xf>
    <xf numFmtId="0" fontId="16" fillId="58" borderId="0" xfId="0" applyFont="1" applyFill="1" applyAlignment="1"/>
    <xf numFmtId="0" fontId="18" fillId="58" borderId="0" xfId="0" applyFont="1" applyFill="1" applyBorder="1" applyAlignment="1">
      <alignment horizontal="center"/>
    </xf>
    <xf numFmtId="0" fontId="18" fillId="0" borderId="31" xfId="0" applyFont="1" applyBorder="1" applyAlignment="1">
      <alignment vertical="center" wrapText="1"/>
    </xf>
    <xf numFmtId="165" fontId="3" fillId="58" borderId="24" xfId="101" applyNumberFormat="1" applyFont="1" applyFill="1" applyBorder="1" applyAlignment="1">
      <alignment horizontal="center"/>
    </xf>
    <xf numFmtId="165" fontId="3" fillId="58" borderId="0" xfId="101" applyNumberFormat="1" applyFont="1" applyFill="1" applyBorder="1" applyAlignment="1">
      <alignment horizontal="center"/>
    </xf>
    <xf numFmtId="1" fontId="2" fillId="53" borderId="24" xfId="53" applyNumberFormat="1" applyFont="1" applyFill="1" applyBorder="1" applyAlignment="1">
      <alignment horizontal="center"/>
    </xf>
    <xf numFmtId="0" fontId="49" fillId="52" borderId="24" xfId="0" applyFont="1" applyFill="1" applyBorder="1" applyAlignment="1">
      <alignment horizontal="center"/>
    </xf>
    <xf numFmtId="164" fontId="49" fillId="52" borderId="25" xfId="0" applyNumberFormat="1" applyFont="1" applyFill="1" applyBorder="1" applyAlignment="1">
      <alignment horizontal="center"/>
    </xf>
    <xf numFmtId="164" fontId="49" fillId="52" borderId="24" xfId="0" applyNumberFormat="1" applyFont="1" applyFill="1" applyBorder="1" applyAlignment="1">
      <alignment horizontal="center"/>
    </xf>
    <xf numFmtId="164" fontId="49" fillId="52" borderId="0" xfId="0" applyNumberFormat="1" applyFont="1" applyFill="1" applyBorder="1" applyAlignment="1">
      <alignment horizontal="center"/>
    </xf>
    <xf numFmtId="164" fontId="0" fillId="51" borderId="20" xfId="0" applyNumberFormat="1" applyFill="1" applyBorder="1" applyAlignment="1" applyProtection="1">
      <alignment horizontal="center"/>
    </xf>
    <xf numFmtId="165" fontId="18" fillId="58" borderId="0" xfId="0" applyNumberFormat="1" applyFont="1" applyFill="1" applyBorder="1" applyAlignment="1">
      <alignment horizontal="center"/>
    </xf>
    <xf numFmtId="165" fontId="18" fillId="58" borderId="21" xfId="0" applyNumberFormat="1" applyFont="1" applyFill="1" applyBorder="1" applyAlignment="1">
      <alignment horizontal="center"/>
    </xf>
    <xf numFmtId="165" fontId="18" fillId="58" borderId="0" xfId="101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5" fontId="2" fillId="58" borderId="0" xfId="0" applyNumberFormat="1" applyFont="1" applyFill="1" applyBorder="1" applyAlignment="1">
      <alignment horizontal="center"/>
    </xf>
    <xf numFmtId="165" fontId="18" fillId="58" borderId="25" xfId="0" applyNumberFormat="1" applyFont="1" applyFill="1" applyBorder="1" applyAlignment="1">
      <alignment horizontal="center"/>
    </xf>
    <xf numFmtId="165" fontId="18" fillId="58" borderId="25" xfId="101" applyNumberFormat="1" applyFont="1" applyFill="1" applyBorder="1" applyAlignment="1">
      <alignment horizontal="center"/>
    </xf>
    <xf numFmtId="0" fontId="0" fillId="64" borderId="22" xfId="0" applyFill="1" applyBorder="1"/>
    <xf numFmtId="0" fontId="0" fillId="64" borderId="29" xfId="0" applyFill="1" applyBorder="1"/>
    <xf numFmtId="0" fontId="0" fillId="64" borderId="31" xfId="0" applyFill="1" applyBorder="1" applyAlignment="1">
      <alignment horizontal="center"/>
    </xf>
    <xf numFmtId="0" fontId="0" fillId="64" borderId="31" xfId="0" applyFont="1" applyFill="1" applyBorder="1" applyAlignment="1">
      <alignment horizontal="center"/>
    </xf>
    <xf numFmtId="0" fontId="0" fillId="64" borderId="14" xfId="0" applyFill="1" applyBorder="1"/>
    <xf numFmtId="0" fontId="0" fillId="64" borderId="33" xfId="0" applyFill="1" applyBorder="1"/>
    <xf numFmtId="164" fontId="0" fillId="64" borderId="0" xfId="0" applyNumberFormat="1" applyFill="1" applyBorder="1" applyAlignment="1">
      <alignment horizontal="center"/>
    </xf>
    <xf numFmtId="164" fontId="0" fillId="64" borderId="0" xfId="0" applyNumberFormat="1" applyFont="1" applyFill="1" applyBorder="1" applyAlignment="1">
      <alignment horizontal="center"/>
    </xf>
    <xf numFmtId="0" fontId="0" fillId="64" borderId="24" xfId="0" applyFill="1" applyBorder="1"/>
    <xf numFmtId="164" fontId="0" fillId="64" borderId="21" xfId="0" applyNumberFormat="1" applyFont="1" applyFill="1" applyBorder="1" applyAlignment="1">
      <alignment horizontal="center"/>
    </xf>
    <xf numFmtId="165" fontId="2" fillId="58" borderId="25" xfId="0" applyNumberFormat="1" applyFont="1" applyFill="1" applyBorder="1" applyAlignment="1">
      <alignment horizontal="center"/>
    </xf>
    <xf numFmtId="0" fontId="0" fillId="65" borderId="0" xfId="0" applyFill="1"/>
    <xf numFmtId="0" fontId="2" fillId="58" borderId="0" xfId="0" applyFont="1" applyFill="1" applyBorder="1" applyAlignment="1"/>
    <xf numFmtId="0" fontId="0" fillId="58" borderId="34" xfId="0" applyFill="1" applyBorder="1"/>
    <xf numFmtId="0" fontId="18" fillId="58" borderId="34" xfId="0" applyFont="1" applyFill="1" applyBorder="1" applyAlignment="1">
      <alignment wrapText="1"/>
    </xf>
    <xf numFmtId="0" fontId="66" fillId="65" borderId="37" xfId="0" applyFont="1" applyFill="1" applyBorder="1" applyAlignment="1">
      <alignment horizontal="center" vertical="center" wrapText="1"/>
    </xf>
    <xf numFmtId="0" fontId="66" fillId="65" borderId="35" xfId="0" applyFont="1" applyFill="1" applyBorder="1" applyAlignment="1">
      <alignment horizontal="center" vertical="center"/>
    </xf>
    <xf numFmtId="0" fontId="66" fillId="55" borderId="37" xfId="0" applyFont="1" applyFill="1" applyBorder="1" applyAlignment="1">
      <alignment horizontal="center" vertical="center" wrapText="1"/>
    </xf>
    <xf numFmtId="0" fontId="66" fillId="66" borderId="35" xfId="0" applyFont="1" applyFill="1" applyBorder="1" applyAlignment="1">
      <alignment horizontal="center" vertical="center" wrapText="1"/>
    </xf>
    <xf numFmtId="0" fontId="0" fillId="66" borderId="0" xfId="0" applyFill="1"/>
    <xf numFmtId="0" fontId="54" fillId="58" borderId="38" xfId="0" applyFont="1" applyFill="1" applyBorder="1" applyAlignment="1">
      <alignment vertical="center"/>
    </xf>
    <xf numFmtId="0" fontId="19" fillId="65" borderId="38" xfId="0" applyFont="1" applyFill="1" applyBorder="1" applyAlignment="1">
      <alignment vertical="center" wrapText="1"/>
    </xf>
    <xf numFmtId="0" fontId="19" fillId="65" borderId="39" xfId="0" applyFont="1" applyFill="1" applyBorder="1" applyAlignment="1">
      <alignment vertical="center" wrapText="1"/>
    </xf>
    <xf numFmtId="0" fontId="19" fillId="66" borderId="37" xfId="0" applyFont="1" applyFill="1" applyBorder="1" applyAlignment="1">
      <alignment vertical="center" wrapText="1"/>
    </xf>
    <xf numFmtId="0" fontId="19" fillId="66" borderId="35" xfId="0" applyFont="1" applyFill="1" applyBorder="1" applyAlignment="1">
      <alignment vertical="center" wrapText="1"/>
    </xf>
    <xf numFmtId="0" fontId="19" fillId="65" borderId="37" xfId="0" applyFont="1" applyFill="1" applyBorder="1" applyAlignment="1">
      <alignment horizontal="left" vertical="center" wrapText="1"/>
    </xf>
    <xf numFmtId="0" fontId="19" fillId="66" borderId="35" xfId="0" applyFont="1" applyFill="1" applyBorder="1" applyAlignment="1">
      <alignment horizontal="left" vertical="center" wrapText="1"/>
    </xf>
    <xf numFmtId="0" fontId="19" fillId="66" borderId="36" xfId="0" applyFont="1" applyFill="1" applyBorder="1" applyAlignment="1">
      <alignment horizontal="left" vertical="center" wrapText="1"/>
    </xf>
    <xf numFmtId="0" fontId="19" fillId="66" borderId="41" xfId="0" applyFont="1" applyFill="1" applyBorder="1" applyAlignment="1">
      <alignment horizontal="left" vertical="center" wrapText="1"/>
    </xf>
    <xf numFmtId="0" fontId="66" fillId="55" borderId="40" xfId="0" applyFont="1" applyFill="1" applyBorder="1" applyAlignment="1">
      <alignment horizontal="left" vertical="center" wrapText="1"/>
    </xf>
    <xf numFmtId="0" fontId="19" fillId="55" borderId="37" xfId="0" applyFont="1" applyFill="1" applyBorder="1" applyAlignment="1">
      <alignment horizontal="left" vertical="center" wrapText="1"/>
    </xf>
    <xf numFmtId="0" fontId="66" fillId="65" borderId="37" xfId="0" applyFont="1" applyFill="1" applyBorder="1" applyAlignment="1">
      <alignment horizontal="left" vertical="center" wrapText="1"/>
    </xf>
    <xf numFmtId="0" fontId="0" fillId="58" borderId="38" xfId="0" applyFill="1" applyBorder="1"/>
    <xf numFmtId="0" fontId="66" fillId="66" borderId="36" xfId="0" applyFont="1" applyFill="1" applyBorder="1" applyAlignment="1">
      <alignment horizontal="left" vertical="center" wrapText="1"/>
    </xf>
    <xf numFmtId="0" fontId="19" fillId="67" borderId="35" xfId="0" applyFont="1" applyFill="1" applyBorder="1" applyAlignment="1">
      <alignment horizontal="left" vertical="center" wrapText="1"/>
    </xf>
    <xf numFmtId="0" fontId="19" fillId="67" borderId="38" xfId="0" applyFont="1" applyFill="1" applyBorder="1" applyAlignment="1">
      <alignment horizontal="left" vertical="center" wrapText="1"/>
    </xf>
    <xf numFmtId="0" fontId="0" fillId="67" borderId="0" xfId="0" applyFill="1"/>
    <xf numFmtId="0" fontId="18" fillId="58" borderId="30" xfId="0" applyFont="1" applyFill="1" applyBorder="1" applyAlignment="1">
      <alignment vertical="center" wrapText="1"/>
    </xf>
    <xf numFmtId="0" fontId="48" fillId="58" borderId="21" xfId="0" applyFont="1" applyFill="1" applyBorder="1" applyAlignment="1">
      <alignment horizontal="center"/>
    </xf>
    <xf numFmtId="0" fontId="60" fillId="58" borderId="0" xfId="0" applyFont="1" applyFill="1" applyBorder="1"/>
    <xf numFmtId="0" fontId="54" fillId="58" borderId="0" xfId="0" applyFont="1" applyFill="1"/>
    <xf numFmtId="0" fontId="46" fillId="61" borderId="28" xfId="0" applyFont="1" applyFill="1" applyBorder="1" applyAlignment="1">
      <alignment vertical="center"/>
    </xf>
    <xf numFmtId="0" fontId="46" fillId="61" borderId="28" xfId="0" applyFont="1" applyFill="1" applyBorder="1" applyAlignment="1">
      <alignment horizontal="center"/>
    </xf>
    <xf numFmtId="164" fontId="46" fillId="61" borderId="33" xfId="0" applyNumberFormat="1" applyFont="1" applyFill="1" applyBorder="1" applyAlignment="1">
      <alignment horizontal="center"/>
    </xf>
    <xf numFmtId="0" fontId="58" fillId="68" borderId="33" xfId="103" applyFont="1" applyFill="1" applyBorder="1" applyAlignment="1" applyProtection="1">
      <alignment horizontal="center"/>
    </xf>
    <xf numFmtId="0" fontId="58" fillId="68" borderId="32" xfId="103" applyFont="1" applyFill="1" applyBorder="1" applyAlignment="1" applyProtection="1">
      <alignment horizontal="center"/>
    </xf>
    <xf numFmtId="0" fontId="0" fillId="68" borderId="0" xfId="0" applyFill="1"/>
    <xf numFmtId="164" fontId="0" fillId="68" borderId="33" xfId="0" applyNumberFormat="1" applyFill="1" applyBorder="1" applyAlignment="1">
      <alignment horizontal="center"/>
    </xf>
    <xf numFmtId="164" fontId="0" fillId="68" borderId="32" xfId="0" applyNumberFormat="1" applyFill="1" applyBorder="1" applyAlignment="1">
      <alignment horizontal="center"/>
    </xf>
    <xf numFmtId="0" fontId="0" fillId="63" borderId="0" xfId="0" applyFill="1" applyBorder="1" applyAlignment="1" applyProtection="1">
      <alignment horizontal="center"/>
    </xf>
    <xf numFmtId="164" fontId="0" fillId="63" borderId="0" xfId="0" applyNumberFormat="1" applyFill="1" applyBorder="1" applyAlignment="1" applyProtection="1">
      <alignment horizontal="center"/>
    </xf>
    <xf numFmtId="0" fontId="0" fillId="51" borderId="0" xfId="0" applyFill="1" applyBorder="1" applyAlignment="1" applyProtection="1">
      <alignment horizontal="center"/>
    </xf>
    <xf numFmtId="164" fontId="0" fillId="51" borderId="0" xfId="0" applyNumberFormat="1" applyFill="1" applyBorder="1" applyAlignment="1" applyProtection="1">
      <alignment horizontal="center"/>
    </xf>
    <xf numFmtId="164" fontId="0" fillId="52" borderId="0" xfId="0" applyNumberFormat="1" applyFill="1" applyBorder="1" applyAlignment="1" applyProtection="1">
      <alignment horizontal="center"/>
    </xf>
    <xf numFmtId="164" fontId="0" fillId="52" borderId="24" xfId="0" applyNumberFormat="1" applyFill="1" applyBorder="1" applyAlignment="1" applyProtection="1">
      <alignment horizontal="center"/>
    </xf>
    <xf numFmtId="0" fontId="3" fillId="52" borderId="24" xfId="0" applyFont="1" applyFill="1" applyBorder="1" applyAlignment="1" applyProtection="1">
      <alignment horizontal="center"/>
      <protection locked="0"/>
    </xf>
    <xf numFmtId="164" fontId="3" fillId="52" borderId="25" xfId="0" applyNumberFormat="1" applyFont="1" applyFill="1" applyBorder="1" applyAlignment="1">
      <alignment horizontal="center"/>
    </xf>
    <xf numFmtId="164" fontId="0" fillId="52" borderId="25" xfId="0" applyNumberFormat="1" applyFill="1" applyBorder="1" applyAlignment="1" applyProtection="1">
      <alignment horizontal="center"/>
    </xf>
    <xf numFmtId="164" fontId="0" fillId="52" borderId="27" xfId="0" applyNumberFormat="1" applyFill="1" applyBorder="1" applyAlignment="1" applyProtection="1">
      <alignment horizontal="center"/>
    </xf>
    <xf numFmtId="164" fontId="18" fillId="52" borderId="27" xfId="0" applyNumberFormat="1" applyFont="1" applyFill="1" applyBorder="1" applyAlignment="1">
      <alignment horizontal="center"/>
    </xf>
    <xf numFmtId="164" fontId="18" fillId="52" borderId="25" xfId="0" applyNumberFormat="1" applyFont="1" applyFill="1" applyBorder="1" applyAlignment="1">
      <alignment horizontal="center"/>
    </xf>
    <xf numFmtId="1" fontId="0" fillId="53" borderId="24" xfId="0" applyNumberFormat="1" applyFill="1" applyBorder="1" applyAlignment="1" applyProtection="1">
      <alignment horizontal="center"/>
    </xf>
    <xf numFmtId="1" fontId="0" fillId="53" borderId="26" xfId="0" applyNumberFormat="1" applyFill="1" applyBorder="1" applyAlignment="1" applyProtection="1">
      <alignment horizontal="center"/>
    </xf>
    <xf numFmtId="164" fontId="0" fillId="52" borderId="33" xfId="0" applyNumberFormat="1" applyFill="1" applyBorder="1" applyAlignment="1">
      <alignment horizontal="center"/>
    </xf>
    <xf numFmtId="0" fontId="18" fillId="58" borderId="0" xfId="0" applyFont="1" applyFill="1" applyAlignment="1">
      <alignment horizontal="right"/>
    </xf>
    <xf numFmtId="0" fontId="0" fillId="58" borderId="0" xfId="0" quotePrefix="1" applyFill="1"/>
    <xf numFmtId="0" fontId="0" fillId="58" borderId="21" xfId="0" applyFill="1" applyBorder="1"/>
    <xf numFmtId="0" fontId="2" fillId="58" borderId="21" xfId="0" applyFont="1" applyFill="1" applyBorder="1"/>
    <xf numFmtId="0" fontId="0" fillId="59" borderId="21" xfId="0" applyFill="1" applyBorder="1"/>
    <xf numFmtId="0" fontId="0" fillId="64" borderId="28" xfId="0" applyFill="1" applyBorder="1"/>
    <xf numFmtId="0" fontId="46" fillId="64" borderId="33" xfId="0" applyFont="1" applyFill="1" applyBorder="1"/>
    <xf numFmtId="164" fontId="2" fillId="58" borderId="24" xfId="0" applyNumberFormat="1" applyFont="1" applyFill="1" applyBorder="1" applyAlignment="1">
      <alignment horizontal="center"/>
    </xf>
    <xf numFmtId="164" fontId="2" fillId="58" borderId="0" xfId="0" applyNumberFormat="1" applyFont="1" applyFill="1" applyBorder="1" applyAlignment="1">
      <alignment horizontal="center"/>
    </xf>
    <xf numFmtId="0" fontId="48" fillId="58" borderId="14" xfId="0" applyFont="1" applyFill="1" applyBorder="1"/>
    <xf numFmtId="0" fontId="18" fillId="58" borderId="33" xfId="0" applyFont="1" applyFill="1" applyBorder="1" applyAlignment="1">
      <alignment horizontal="center" vertical="center" wrapText="1"/>
    </xf>
    <xf numFmtId="2" fontId="18" fillId="58" borderId="33" xfId="0" applyNumberFormat="1" applyFont="1" applyFill="1" applyBorder="1" applyAlignment="1">
      <alignment horizontal="center"/>
    </xf>
    <xf numFmtId="2" fontId="0" fillId="58" borderId="32" xfId="0" applyNumberFormat="1" applyFill="1" applyBorder="1" applyAlignment="1">
      <alignment horizontal="center"/>
    </xf>
    <xf numFmtId="0" fontId="18" fillId="58" borderId="0" xfId="0" applyFont="1" applyFill="1" applyBorder="1" applyAlignment="1">
      <alignment horizontal="center"/>
    </xf>
    <xf numFmtId="165" fontId="0" fillId="58" borderId="14" xfId="101" applyNumberFormat="1" applyFont="1" applyFill="1" applyBorder="1" applyAlignment="1">
      <alignment horizontal="center"/>
    </xf>
    <xf numFmtId="165" fontId="0" fillId="58" borderId="33" xfId="101" applyNumberFormat="1" applyFont="1" applyFill="1" applyBorder="1" applyAlignment="1">
      <alignment horizontal="center"/>
    </xf>
    <xf numFmtId="165" fontId="0" fillId="58" borderId="32" xfId="101" applyNumberFormat="1" applyFont="1" applyFill="1" applyBorder="1" applyAlignment="1">
      <alignment horizontal="center"/>
    </xf>
    <xf numFmtId="0" fontId="18" fillId="58" borderId="22" xfId="0" applyFont="1" applyFill="1" applyBorder="1"/>
    <xf numFmtId="0" fontId="50" fillId="58" borderId="22" xfId="0" applyFont="1" applyFill="1" applyBorder="1" applyAlignment="1">
      <alignment horizontal="right"/>
    </xf>
    <xf numFmtId="0" fontId="50" fillId="58" borderId="21" xfId="0" applyFont="1" applyFill="1" applyBorder="1"/>
    <xf numFmtId="0" fontId="50" fillId="58" borderId="14" xfId="0" applyFont="1" applyFill="1" applyBorder="1" applyAlignment="1">
      <alignment horizontal="center"/>
    </xf>
    <xf numFmtId="164" fontId="18" fillId="58" borderId="22" xfId="0" applyNumberFormat="1" applyFont="1" applyFill="1" applyBorder="1" applyAlignment="1">
      <alignment horizontal="center"/>
    </xf>
    <xf numFmtId="164" fontId="18" fillId="58" borderId="21" xfId="0" applyNumberFormat="1" applyFont="1" applyFill="1" applyBorder="1" applyAlignment="1">
      <alignment horizontal="center"/>
    </xf>
    <xf numFmtId="164" fontId="18" fillId="58" borderId="23" xfId="0" applyNumberFormat="1" applyFont="1" applyFill="1" applyBorder="1" applyAlignment="1">
      <alignment horizontal="center"/>
    </xf>
    <xf numFmtId="0" fontId="54" fillId="58" borderId="0" xfId="0" applyFont="1" applyFill="1" applyBorder="1" applyAlignment="1">
      <alignment horizontal="center"/>
    </xf>
    <xf numFmtId="0" fontId="54" fillId="58" borderId="25" xfId="0" applyFont="1" applyFill="1" applyBorder="1" applyAlignment="1">
      <alignment horizontal="center"/>
    </xf>
    <xf numFmtId="0" fontId="54" fillId="58" borderId="20" xfId="0" applyFont="1" applyFill="1" applyBorder="1" applyAlignment="1">
      <alignment horizontal="center"/>
    </xf>
    <xf numFmtId="0" fontId="54" fillId="58" borderId="27" xfId="0" applyFont="1" applyFill="1" applyBorder="1" applyAlignment="1">
      <alignment horizontal="center"/>
    </xf>
    <xf numFmtId="0" fontId="46" fillId="64" borderId="14" xfId="0" applyFont="1" applyFill="1" applyBorder="1"/>
    <xf numFmtId="164" fontId="46" fillId="61" borderId="14" xfId="0" applyNumberFormat="1" applyFont="1" applyFill="1" applyBorder="1" applyAlignment="1">
      <alignment horizontal="center"/>
    </xf>
    <xf numFmtId="164" fontId="0" fillId="64" borderId="21" xfId="0" applyNumberFormat="1" applyFill="1" applyBorder="1" applyAlignment="1">
      <alignment horizontal="center"/>
    </xf>
    <xf numFmtId="164" fontId="67" fillId="61" borderId="33" xfId="0" applyNumberFormat="1" applyFont="1" applyFill="1" applyBorder="1" applyAlignment="1">
      <alignment horizontal="center"/>
    </xf>
    <xf numFmtId="0" fontId="18" fillId="64" borderId="24" xfId="0" applyFont="1" applyFill="1" applyBorder="1"/>
    <xf numFmtId="0" fontId="18" fillId="64" borderId="33" xfId="0" applyFont="1" applyFill="1" applyBorder="1"/>
    <xf numFmtId="164" fontId="2" fillId="64" borderId="0" xfId="0" applyNumberFormat="1" applyFont="1" applyFill="1" applyBorder="1" applyAlignment="1">
      <alignment horizontal="center"/>
    </xf>
    <xf numFmtId="0" fontId="2" fillId="58" borderId="0" xfId="0" applyFont="1" applyFill="1" applyBorder="1" applyAlignment="1">
      <alignment horizontal="center"/>
    </xf>
    <xf numFmtId="0" fontId="2" fillId="58" borderId="0" xfId="0" applyFont="1" applyFill="1" applyAlignment="1">
      <alignment horizontal="center"/>
    </xf>
    <xf numFmtId="164" fontId="18" fillId="58" borderId="33" xfId="0" applyNumberFormat="1" applyFont="1" applyFill="1" applyBorder="1" applyAlignment="1">
      <alignment horizontal="center"/>
    </xf>
    <xf numFmtId="164" fontId="54" fillId="58" borderId="24" xfId="0" applyNumberFormat="1" applyFont="1" applyFill="1" applyBorder="1" applyAlignment="1">
      <alignment horizontal="center"/>
    </xf>
    <xf numFmtId="164" fontId="54" fillId="58" borderId="0" xfId="0" applyNumberFormat="1" applyFont="1" applyFill="1" applyBorder="1" applyAlignment="1">
      <alignment horizontal="center"/>
    </xf>
    <xf numFmtId="2" fontId="18" fillId="58" borderId="0" xfId="0" applyNumberFormat="1" applyFont="1" applyFill="1" applyBorder="1" applyAlignment="1">
      <alignment horizontal="center"/>
    </xf>
    <xf numFmtId="164" fontId="54" fillId="58" borderId="0" xfId="0" applyNumberFormat="1" applyFont="1" applyFill="1" applyAlignment="1">
      <alignment horizontal="center"/>
    </xf>
    <xf numFmtId="0" fontId="0" fillId="58" borderId="24" xfId="0" applyFill="1" applyBorder="1"/>
    <xf numFmtId="164" fontId="0" fillId="58" borderId="33" xfId="0" applyNumberFormat="1" applyFill="1" applyBorder="1" applyAlignment="1">
      <alignment horizontal="center"/>
    </xf>
    <xf numFmtId="2" fontId="0" fillId="58" borderId="0" xfId="0" applyNumberFormat="1" applyFill="1" applyBorder="1" applyAlignment="1">
      <alignment horizontal="center"/>
    </xf>
    <xf numFmtId="164" fontId="0" fillId="58" borderId="0" xfId="0" applyNumberFormat="1" applyFill="1" applyBorder="1" applyAlignment="1">
      <alignment horizontal="center"/>
    </xf>
    <xf numFmtId="164" fontId="0" fillId="58" borderId="24" xfId="0" applyNumberFormat="1" applyFill="1" applyBorder="1" applyAlignment="1">
      <alignment horizontal="center"/>
    </xf>
    <xf numFmtId="164" fontId="2" fillId="58" borderId="0" xfId="0" applyNumberFormat="1" applyFont="1" applyFill="1" applyAlignment="1">
      <alignment horizontal="center"/>
    </xf>
    <xf numFmtId="0" fontId="0" fillId="58" borderId="26" xfId="0" applyFill="1" applyBorder="1"/>
    <xf numFmtId="164" fontId="0" fillId="58" borderId="32" xfId="0" applyNumberFormat="1" applyFill="1" applyBorder="1" applyAlignment="1">
      <alignment horizontal="center"/>
    </xf>
    <xf numFmtId="164" fontId="2" fillId="58" borderId="26" xfId="0" applyNumberFormat="1" applyFont="1" applyFill="1" applyBorder="1" applyAlignment="1">
      <alignment horizontal="center"/>
    </xf>
    <xf numFmtId="164" fontId="2" fillId="58" borderId="20" xfId="0" applyNumberFormat="1" applyFont="1" applyFill="1" applyBorder="1" applyAlignment="1">
      <alignment horizontal="center"/>
    </xf>
    <xf numFmtId="164" fontId="0" fillId="58" borderId="27" xfId="0" applyNumberFormat="1" applyFill="1" applyBorder="1" applyAlignment="1">
      <alignment horizontal="center"/>
    </xf>
    <xf numFmtId="2" fontId="0" fillId="58" borderId="26" xfId="0" applyNumberFormat="1" applyFill="1" applyBorder="1" applyAlignment="1">
      <alignment horizontal="center"/>
    </xf>
    <xf numFmtId="164" fontId="0" fillId="58" borderId="20" xfId="0" applyNumberFormat="1" applyFill="1" applyBorder="1" applyAlignment="1">
      <alignment horizontal="center"/>
    </xf>
    <xf numFmtId="164" fontId="0" fillId="58" borderId="26" xfId="0" applyNumberFormat="1" applyFill="1" applyBorder="1" applyAlignment="1">
      <alignment horizontal="center"/>
    </xf>
    <xf numFmtId="164" fontId="0" fillId="58" borderId="20" xfId="0" applyNumberFormat="1" applyFont="1" applyFill="1" applyBorder="1" applyAlignment="1">
      <alignment horizontal="center"/>
    </xf>
    <xf numFmtId="0" fontId="2" fillId="58" borderId="20" xfId="0" applyFont="1" applyFill="1" applyBorder="1" applyAlignment="1">
      <alignment horizontal="center"/>
    </xf>
    <xf numFmtId="0" fontId="63" fillId="58" borderId="0" xfId="0" applyFont="1" applyFill="1" applyBorder="1"/>
    <xf numFmtId="0" fontId="63" fillId="58" borderId="0" xfId="0" applyFont="1" applyFill="1" applyBorder="1" applyAlignment="1">
      <alignment horizontal="center"/>
    </xf>
    <xf numFmtId="0" fontId="18" fillId="64" borderId="26" xfId="0" applyFont="1" applyFill="1" applyBorder="1" applyAlignment="1">
      <alignment wrapText="1"/>
    </xf>
    <xf numFmtId="0" fontId="18" fillId="64" borderId="32" xfId="0" applyFont="1" applyFill="1" applyBorder="1" applyAlignment="1">
      <alignment wrapText="1"/>
    </xf>
    <xf numFmtId="164" fontId="18" fillId="64" borderId="20" xfId="0" applyNumberFormat="1" applyFont="1" applyFill="1" applyBorder="1" applyAlignment="1">
      <alignment horizontal="center" vertical="center"/>
    </xf>
    <xf numFmtId="164" fontId="68" fillId="61" borderId="32" xfId="0" applyNumberFormat="1" applyFont="1" applyFill="1" applyBorder="1" applyAlignment="1">
      <alignment horizontal="center"/>
    </xf>
    <xf numFmtId="0" fontId="0" fillId="64" borderId="22" xfId="0" applyFont="1" applyFill="1" applyBorder="1"/>
    <xf numFmtId="0" fontId="0" fillId="64" borderId="24" xfId="0" applyFont="1" applyFill="1" applyBorder="1"/>
    <xf numFmtId="164" fontId="2" fillId="64" borderId="21" xfId="0" applyNumberFormat="1" applyFont="1" applyFill="1" applyBorder="1" applyAlignment="1">
      <alignment horizontal="center"/>
    </xf>
    <xf numFmtId="164" fontId="67" fillId="61" borderId="14" xfId="0" applyNumberFormat="1" applyFont="1" applyFill="1" applyBorder="1" applyAlignment="1">
      <alignment horizontal="center"/>
    </xf>
    <xf numFmtId="164" fontId="54" fillId="64" borderId="0" xfId="0" applyNumberFormat="1" applyFont="1" applyFill="1" applyBorder="1" applyAlignment="1">
      <alignment horizontal="center"/>
    </xf>
    <xf numFmtId="164" fontId="68" fillId="61" borderId="33" xfId="0" applyNumberFormat="1" applyFont="1" applyFill="1" applyBorder="1" applyAlignment="1">
      <alignment horizontal="center"/>
    </xf>
    <xf numFmtId="164" fontId="0" fillId="58" borderId="21" xfId="0" applyNumberFormat="1" applyFill="1" applyBorder="1" applyAlignment="1">
      <alignment horizontal="center"/>
    </xf>
    <xf numFmtId="164" fontId="0" fillId="58" borderId="21" xfId="0" applyNumberFormat="1" applyFont="1" applyFill="1" applyBorder="1" applyAlignment="1">
      <alignment horizontal="center"/>
    </xf>
    <xf numFmtId="164" fontId="46" fillId="58" borderId="0" xfId="0" applyNumberFormat="1" applyFont="1" applyFill="1" applyBorder="1" applyAlignment="1">
      <alignment horizontal="center"/>
    </xf>
    <xf numFmtId="0" fontId="54" fillId="58" borderId="0" xfId="0" applyFont="1" applyFill="1" applyAlignment="1"/>
    <xf numFmtId="164" fontId="0" fillId="59" borderId="0" xfId="0" applyNumberFormat="1" applyFill="1"/>
    <xf numFmtId="0" fontId="48" fillId="58" borderId="31" xfId="0" applyFont="1" applyFill="1" applyBorder="1" applyAlignment="1">
      <alignment horizontal="center"/>
    </xf>
    <xf numFmtId="0" fontId="48" fillId="58" borderId="30" xfId="0" applyFont="1" applyFill="1" applyBorder="1" applyAlignment="1">
      <alignment horizontal="center"/>
    </xf>
    <xf numFmtId="0" fontId="0" fillId="64" borderId="31" xfId="0" applyFill="1" applyBorder="1" applyAlignment="1">
      <alignment horizontal="center" wrapText="1"/>
    </xf>
    <xf numFmtId="0" fontId="0" fillId="64" borderId="21" xfId="0" applyFill="1" applyBorder="1" applyAlignment="1">
      <alignment horizontal="center" wrapText="1"/>
    </xf>
    <xf numFmtId="0" fontId="18" fillId="58" borderId="0" xfId="0" applyFont="1" applyFill="1" applyBorder="1" applyAlignment="1">
      <alignment horizontal="center"/>
    </xf>
    <xf numFmtId="0" fontId="18" fillId="58" borderId="20" xfId="0" applyFont="1" applyFill="1" applyBorder="1" applyAlignment="1">
      <alignment horizontal="center"/>
    </xf>
  </cellXfs>
  <cellStyles count="148">
    <cellStyle name="20 % - Aksentti1" xfId="122" builtinId="30" customBuiltin="1"/>
    <cellStyle name="20 % - Aksentti1 2" xfId="3"/>
    <cellStyle name="20 % - Aksentti2" xfId="126" builtinId="34" customBuiltin="1"/>
    <cellStyle name="20 % - Aksentti2 2" xfId="4"/>
    <cellStyle name="20 % - Aksentti3" xfId="130" builtinId="38" customBuiltin="1"/>
    <cellStyle name="20 % - Aksentti3 2" xfId="5"/>
    <cellStyle name="20 % - Aksentti4" xfId="134" builtinId="42" customBuiltin="1"/>
    <cellStyle name="20 % - Aksentti4 2" xfId="6"/>
    <cellStyle name="20 % - Aksentti5" xfId="138" builtinId="46" customBuiltin="1"/>
    <cellStyle name="20 % - Aksentti5 2" xfId="7"/>
    <cellStyle name="20 % - Aksentti6" xfId="142" builtinId="50" customBuiltin="1"/>
    <cellStyle name="20 % - Aksentti6 2" xfId="8"/>
    <cellStyle name="20% - Accent1" xfId="58"/>
    <cellStyle name="20% - Accent2" xfId="59"/>
    <cellStyle name="20% - Accent3" xfId="60"/>
    <cellStyle name="20% - Accent4" xfId="61"/>
    <cellStyle name="20% - Accent5" xfId="62"/>
    <cellStyle name="20% - Accent6" xfId="63"/>
    <cellStyle name="40 % - Aksentti1" xfId="123" builtinId="31" customBuiltin="1"/>
    <cellStyle name="40 % - Aksentti1 2" xfId="9"/>
    <cellStyle name="40 % - Aksentti2" xfId="127" builtinId="35" customBuiltin="1"/>
    <cellStyle name="40 % - Aksentti2 2" xfId="10"/>
    <cellStyle name="40 % - Aksentti3" xfId="131" builtinId="39" customBuiltin="1"/>
    <cellStyle name="40 % - Aksentti3 2" xfId="11"/>
    <cellStyle name="40 % - Aksentti4" xfId="135" builtinId="43" customBuiltin="1"/>
    <cellStyle name="40 % - Aksentti4 2" xfId="12"/>
    <cellStyle name="40 % - Aksentti5" xfId="139" builtinId="47" customBuiltin="1"/>
    <cellStyle name="40 % - Aksentti5 2" xfId="13"/>
    <cellStyle name="40 % - Aksentti6" xfId="143" builtinId="51" customBuiltin="1"/>
    <cellStyle name="40 % - Aksentti6 2" xfId="14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60 % - Aksentti1" xfId="124" builtinId="32" customBuiltin="1"/>
    <cellStyle name="60 % - Aksentti1 2" xfId="15"/>
    <cellStyle name="60 % - Aksentti2" xfId="128" builtinId="36" customBuiltin="1"/>
    <cellStyle name="60 % - Aksentti2 2" xfId="16"/>
    <cellStyle name="60 % - Aksentti3" xfId="132" builtinId="40" customBuiltin="1"/>
    <cellStyle name="60 % - Aksentti3 2" xfId="17"/>
    <cellStyle name="60 % - Aksentti4" xfId="136" builtinId="44" customBuiltin="1"/>
    <cellStyle name="60 % - Aksentti4 2" xfId="18"/>
    <cellStyle name="60 % - Aksentti5" xfId="140" builtinId="48" customBuiltin="1"/>
    <cellStyle name="60 % - Aksentti5 2" xfId="19"/>
    <cellStyle name="60 % - Aksentti6" xfId="144" builtinId="52" customBuiltin="1"/>
    <cellStyle name="60 % - Aksentti6 2" xfId="20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ksentti1" xfId="121" builtinId="29" customBuiltin="1"/>
    <cellStyle name="Aksentti1 2" xfId="21"/>
    <cellStyle name="Aksentti2" xfId="125" builtinId="33" customBuiltin="1"/>
    <cellStyle name="Aksentti2 2" xfId="22"/>
    <cellStyle name="Aksentti3" xfId="129" builtinId="37" customBuiltin="1"/>
    <cellStyle name="Aksentti3 2" xfId="23"/>
    <cellStyle name="Aksentti4" xfId="133" builtinId="41" customBuiltin="1"/>
    <cellStyle name="Aksentti4 2" xfId="24"/>
    <cellStyle name="Aksentti5" xfId="137" builtinId="45" customBuiltin="1"/>
    <cellStyle name="Aksentti5 2" xfId="25"/>
    <cellStyle name="Aksentti6" xfId="141" builtinId="49" customBuiltin="1"/>
    <cellStyle name="Aksentti6 2" xfId="26"/>
    <cellStyle name="ANCLAS,REZONES Y SUS PARTES,DE FUNDICION,DE HIERRO O DE ACERO" xfId="1"/>
    <cellStyle name="ANCLAS,REZONES Y SUS PARTES,DE FUNDICION,DE HIERRO O DE ACERO 2" xfId="56"/>
    <cellStyle name="Bad" xfId="82"/>
    <cellStyle name="Calculation" xfId="83"/>
    <cellStyle name="Check Cell" xfId="84"/>
    <cellStyle name="Explanatory Text" xfId="85"/>
    <cellStyle name="Good" xfId="86"/>
    <cellStyle name="Header1" xfId="27"/>
    <cellStyle name="Header2" xfId="28"/>
    <cellStyle name="Header3" xfId="29"/>
    <cellStyle name="Heading 1" xfId="87"/>
    <cellStyle name="Heading 2" xfId="88"/>
    <cellStyle name="Heading 3" xfId="89"/>
    <cellStyle name="Heading 4" xfId="90"/>
    <cellStyle name="Huomautus" xfId="118" builtinId="10" customBuiltin="1"/>
    <cellStyle name="Huomautus 2" xfId="30"/>
    <cellStyle name="Huono" xfId="110" builtinId="27" customBuiltin="1"/>
    <cellStyle name="Huono 2" xfId="31"/>
    <cellStyle name="Hyvä" xfId="109" builtinId="26" customBuiltin="1"/>
    <cellStyle name="Hyvä 2" xfId="32"/>
    <cellStyle name="Input" xfId="91"/>
    <cellStyle name="Label" xfId="33"/>
    <cellStyle name="Laskenta" xfId="114" builtinId="22" customBuiltin="1"/>
    <cellStyle name="Laskenta 2" xfId="34"/>
    <cellStyle name="Linked Cell" xfId="92"/>
    <cellStyle name="Linkitetty solu" xfId="115" builtinId="24" customBuiltin="1"/>
    <cellStyle name="Linkitetty solu 2" xfId="35"/>
    <cellStyle name="Neutraali" xfId="111" builtinId="28" customBuiltin="1"/>
    <cellStyle name="Neutraali 2" xfId="36"/>
    <cellStyle name="Neutral" xfId="93"/>
    <cellStyle name="Normaali" xfId="0" builtinId="0"/>
    <cellStyle name="Normaali 10" xfId="100"/>
    <cellStyle name="Normaali 11" xfId="52"/>
    <cellStyle name="Normaali 13" xfId="145"/>
    <cellStyle name="Normaali 2" xfId="57"/>
    <cellStyle name="Normaali 2 2" xfId="146"/>
    <cellStyle name="Normaali 3" xfId="99"/>
    <cellStyle name="Normaali 3 2" xfId="102"/>
    <cellStyle name="Normaali 4" xfId="103"/>
    <cellStyle name="Normal 15" xfId="147"/>
    <cellStyle name="Normal 2" xfId="53"/>
    <cellStyle name="Normal 2 2" xfId="54"/>
    <cellStyle name="Normal 3" xfId="55"/>
    <cellStyle name="Normal_circa nairudata autumn11" xfId="51"/>
    <cellStyle name="Note" xfId="94"/>
    <cellStyle name="Otsikko" xfId="104" builtinId="15" customBuiltin="1"/>
    <cellStyle name="Otsikko 1" xfId="105" builtinId="16" customBuiltin="1"/>
    <cellStyle name="Otsikko 1 2" xfId="38"/>
    <cellStyle name="Otsikko 2" xfId="106" builtinId="17" customBuiltin="1"/>
    <cellStyle name="Otsikko 2 2" xfId="39"/>
    <cellStyle name="Otsikko 3" xfId="107" builtinId="18" customBuiltin="1"/>
    <cellStyle name="Otsikko 3 2" xfId="40"/>
    <cellStyle name="Otsikko 4" xfId="108" builtinId="19" customBuiltin="1"/>
    <cellStyle name="Otsikko 4 2" xfId="41"/>
    <cellStyle name="Otsikko 5" xfId="37"/>
    <cellStyle name="Output" xfId="95"/>
    <cellStyle name="Prosenttia" xfId="101" builtinId="5"/>
    <cellStyle name="ReadOnlyData" xfId="42"/>
    <cellStyle name="ReadWriteData" xfId="43"/>
    <cellStyle name="ReadWriteValues" xfId="2"/>
    <cellStyle name="Selittävä teksti" xfId="119" builtinId="53" customBuiltin="1"/>
    <cellStyle name="Selittävä teksti 2" xfId="44"/>
    <cellStyle name="Standard_9.01" xfId="45"/>
    <cellStyle name="Summa" xfId="120" builtinId="25" customBuiltin="1"/>
    <cellStyle name="Summa 2" xfId="46"/>
    <cellStyle name="Syöttö" xfId="112" builtinId="20" customBuiltin="1"/>
    <cellStyle name="Syöttö 2" xfId="47"/>
    <cellStyle name="Tarkistussolu" xfId="116" builtinId="23" customBuiltin="1"/>
    <cellStyle name="Tarkistussolu 2" xfId="48"/>
    <cellStyle name="Title" xfId="96"/>
    <cellStyle name="Total" xfId="97"/>
    <cellStyle name="Tulostus" xfId="113" builtinId="21" customBuiltin="1"/>
    <cellStyle name="Tulostus 2" xfId="49"/>
    <cellStyle name="Warning Text" xfId="98"/>
    <cellStyle name="Varoitusteksti" xfId="117" builtinId="11" customBuiltin="1"/>
    <cellStyle name="Varoitusteksti 2" xfId="50"/>
  </cellStyles>
  <dxfs count="0"/>
  <tableStyles count="0" defaultTableStyle="TableStyleMedium2" defaultPivotStyle="PivotStyleLight16"/>
  <colors>
    <mruColors>
      <color rgb="FF00BC9D"/>
      <color rgb="FF00D6B2"/>
      <color rgb="FFFF9BE0"/>
      <color rgb="FFFFAB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200"/>
              <a:t>Rakenteellisen jäämän taso ja MTO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7502405949256346E-2"/>
          <c:y val="0.1589883935659768"/>
          <c:w val="0.87456650482846932"/>
          <c:h val="0.67811613742122678"/>
        </c:manualLayout>
      </c:layout>
      <c:lineChart>
        <c:grouping val="standard"/>
        <c:varyColors val="0"/>
        <c:ser>
          <c:idx val="0"/>
          <c:order val="0"/>
          <c:tx>
            <c:strRef>
              <c:f>'Rakenteellinen jäämä'!$I$25</c:f>
              <c:strCache>
                <c:ptCount val="1"/>
                <c:pt idx="0">
                  <c:v>Rakenteellinen jäämä, SB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55555555555555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'Rakenteellinen jäämä'!$A$27:$A$31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'Rakenteellinen jäämä'!$I$27:$I$31</c:f>
              <c:numCache>
                <c:formatCode>0.0</c:formatCode>
                <c:ptCount val="5"/>
                <c:pt idx="0">
                  <c:v>-1.5398434913847507</c:v>
                </c:pt>
                <c:pt idx="1">
                  <c:v>-1.2263042490455882</c:v>
                </c:pt>
                <c:pt idx="2">
                  <c:v>-0.93992972667040287</c:v>
                </c:pt>
                <c:pt idx="3">
                  <c:v>-1.6641939650227378</c:v>
                </c:pt>
                <c:pt idx="4">
                  <c:v>-1.4845442761988272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'Rakenteellinen jäämä'!$J$25</c:f>
              <c:strCache>
                <c:ptCount val="1"/>
                <c:pt idx="0">
                  <c:v>Keskipitkän aikavälin tavoite, MTO</c:v>
                </c:pt>
              </c:strCache>
            </c:strRef>
          </c:tx>
          <c:spPr>
            <a:ln w="508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'Rakenteellinen jäämä'!$A$27:$A$31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'Rakenteellinen jäämä'!$J$27:$J$31</c:f>
              <c:numCache>
                <c:formatCode>0.0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92192"/>
        <c:axId val="233993728"/>
      </c:lineChart>
      <c:catAx>
        <c:axId val="2339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993728"/>
        <c:crosses val="autoZero"/>
        <c:auto val="1"/>
        <c:lblAlgn val="ctr"/>
        <c:lblOffset val="100"/>
        <c:noMultiLvlLbl val="0"/>
      </c:catAx>
      <c:valAx>
        <c:axId val="233993728"/>
        <c:scaling>
          <c:orientation val="minMax"/>
          <c:min val="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% suhteessa BKT:seen</a:t>
                </a:r>
              </a:p>
              <a:p>
                <a:pPr>
                  <a:defRPr/>
                </a:pPr>
                <a:endParaRPr lang="fi-FI"/>
              </a:p>
            </c:rich>
          </c:tx>
          <c:layout>
            <c:manualLayout>
              <c:xMode val="edge"/>
              <c:yMode val="edge"/>
              <c:x val="1.3888888888888888E-2"/>
              <c:y val="1.553696412948383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33992192"/>
        <c:crosses val="autoZero"/>
        <c:crossBetween val="between"/>
        <c:majorUnit val="0.5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200"/>
              <a:t>Rakenteellisen jäämän vaadittu muutos</a:t>
            </a:r>
            <a:r>
              <a:rPr lang="fi-FI" sz="1200" baseline="0"/>
              <a:t> ja toteutunut muutos</a:t>
            </a:r>
            <a:endParaRPr lang="fi-FI" sz="12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0788488291069027E-2"/>
          <c:y val="0.17004598201586332"/>
          <c:w val="0.88202048377262099"/>
          <c:h val="0.680757868560614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'Rakenteellinen jäämä'!$L$25</c:f>
              <c:strCache>
                <c:ptCount val="1"/>
                <c:pt idx="0">
                  <c:v>Rakenteellisen jäämän muutos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'Rakenteellinen jäämä'!$A$28:$A$31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'Rakenteellinen jäämä'!$L$28:$L$31</c:f>
              <c:numCache>
                <c:formatCode>0.0</c:formatCode>
                <c:ptCount val="4"/>
                <c:pt idx="0">
                  <c:v>0.31353924233916253</c:v>
                </c:pt>
                <c:pt idx="1">
                  <c:v>0.28637452237518535</c:v>
                </c:pt>
                <c:pt idx="2">
                  <c:v>-0.72426423835233489</c:v>
                </c:pt>
                <c:pt idx="3">
                  <c:v>0.17964968882391052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94592"/>
        <c:axId val="234096512"/>
      </c:barChart>
      <c:lineChart>
        <c:grouping val="standard"/>
        <c:varyColors val="0"/>
        <c:ser>
          <c:idx val="1"/>
          <c:order val="1"/>
          <c:tx>
            <c:strRef>
              <c:f>'Rakenteellinen jäämä'!$M$25</c:f>
              <c:strCache>
                <c:ptCount val="1"/>
                <c:pt idx="0">
                  <c:v>Vaadittu muutos**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3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'Rakenteellinen jäämä'!$A$28:$A$31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'Rakenteellinen jäämä'!$M$28:$M$31</c:f>
              <c:numCache>
                <c:formatCode>General</c:formatCode>
                <c:ptCount val="4"/>
                <c:pt idx="0">
                  <c:v>0.1</c:v>
                </c:pt>
                <c:pt idx="1">
                  <c:v>0.5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'Rakenteellinen jäämä'!$N$25</c:f>
              <c:strCache>
                <c:ptCount val="1"/>
                <c:pt idx="0">
                  <c:v>Korjattu vaadittu muutos***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3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'Rakenteellinen jäämä'!$A$28:$A$31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'Rakenteellinen jäämä'!$N$28:$N$31</c:f>
              <c:numCache>
                <c:formatCode>0.0</c:formatCode>
                <c:ptCount val="4"/>
                <c:pt idx="0" formatCode="General">
                  <c:v>0.05</c:v>
                </c:pt>
                <c:pt idx="1">
                  <c:v>0.3</c:v>
                </c:pt>
                <c:pt idx="2">
                  <c:v>-0.46</c:v>
                </c:pt>
                <c:pt idx="3" formatCode="General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94592"/>
        <c:axId val="234096512"/>
      </c:lineChart>
      <c:catAx>
        <c:axId val="2340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096512"/>
        <c:crosses val="autoZero"/>
        <c:auto val="1"/>
        <c:lblAlgn val="ctr"/>
        <c:lblOffset val="100"/>
        <c:noMultiLvlLbl val="0"/>
      </c:catAx>
      <c:valAx>
        <c:axId val="234096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%-yksikköä</a:t>
                </a:r>
              </a:p>
            </c:rich>
          </c:tx>
          <c:layout>
            <c:manualLayout>
              <c:xMode val="edge"/>
              <c:yMode val="edge"/>
              <c:x val="8.9887672259638066E-3"/>
              <c:y val="7.5361158485037452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34094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783168</xdr:colOff>
      <xdr:row>34</xdr:row>
      <xdr:rowOff>148168</xdr:rowOff>
    </xdr:from>
    <xdr:to>
      <xdr:col>8</xdr:col>
      <xdr:colOff>296333</xdr:colOff>
      <xdr:row>50</xdr:row>
      <xdr:rowOff>169334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804335</xdr:colOff>
      <xdr:row>34</xdr:row>
      <xdr:rowOff>158750</xdr:rowOff>
    </xdr:from>
    <xdr:to>
      <xdr:col>16</xdr:col>
      <xdr:colOff>52917</xdr:colOff>
      <xdr:row>50</xdr:row>
      <xdr:rowOff>158750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TV">
  <a:themeElements>
    <a:clrScheme name="Valtiontalouden tarkastusvirasto">
      <a:dk1>
        <a:sysClr val="windowText" lastClr="000000"/>
      </a:dk1>
      <a:lt1>
        <a:sysClr val="window" lastClr="FFFFFF"/>
      </a:lt1>
      <a:dk2>
        <a:srgbClr val="0075B0"/>
      </a:dk2>
      <a:lt2>
        <a:srgbClr val="D7D3C7"/>
      </a:lt2>
      <a:accent1>
        <a:srgbClr val="002C5F"/>
      </a:accent1>
      <a:accent2>
        <a:srgbClr val="C50084"/>
      </a:accent2>
      <a:accent3>
        <a:srgbClr val="8CB8C6"/>
      </a:accent3>
      <a:accent4>
        <a:srgbClr val="0075B0"/>
      </a:accent4>
      <a:accent5>
        <a:srgbClr val="00B092"/>
      </a:accent5>
      <a:accent6>
        <a:srgbClr val="D7D3C7"/>
      </a:accent6>
      <a:hlink>
        <a:srgbClr val="0075B0"/>
      </a:hlink>
      <a:folHlink>
        <a:srgbClr val="0075B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 vert="horz" lIns="0" tIns="0" rIns="0" bIns="0" rtlCol="0" anchor="t" anchorCtr="0">
        <a:normAutofit/>
      </a:bodyPr>
      <a:lstStyle>
        <a:defPPr>
          <a:defRPr b="0" i="0"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D47"/>
  <sheetViews>
    <sheetView tabSelected="1" zoomScale="90" zoomScaleNormal="90" workbookViewId="0">
      <selection activeCell="G62" sqref="G62"/>
    </sheetView>
  </sheetViews>
  <sheetFormatPr defaultRowHeight="15" x14ac:dyDescent="0.25"/>
  <cols>
    <col min="1" max="1" width="10.140625" style="34" customWidth="1"/>
  </cols>
  <sheetData>
    <row r="1" spans="1:82" s="43" customFormat="1" x14ac:dyDescent="0.25">
      <c r="A1" s="43" t="s">
        <v>314</v>
      </c>
    </row>
    <row r="2" spans="1:82" s="43" customFormat="1" x14ac:dyDescent="0.25">
      <c r="A2" s="43" t="s">
        <v>255</v>
      </c>
      <c r="B2" s="44"/>
    </row>
    <row r="3" spans="1:82" s="43" customFormat="1" x14ac:dyDescent="0.25"/>
    <row r="4" spans="1:8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82" s="43" customFormat="1" x14ac:dyDescent="0.25">
      <c r="A5" s="46" t="s">
        <v>306</v>
      </c>
    </row>
    <row r="6" spans="1:82" s="43" customFormat="1" x14ac:dyDescent="0.25"/>
    <row r="7" spans="1:82" s="43" customFormat="1" x14ac:dyDescent="0.25">
      <c r="A7" s="46" t="s">
        <v>0</v>
      </c>
      <c r="B7" s="46" t="s">
        <v>1</v>
      </c>
    </row>
    <row r="8" spans="1:82" ht="15" customHeight="1" x14ac:dyDescent="0.25">
      <c r="A8" s="29"/>
      <c r="B8" s="43" t="s">
        <v>307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</row>
    <row r="9" spans="1:82" s="1" customFormat="1" x14ac:dyDescent="0.25">
      <c r="A9" s="4"/>
      <c r="B9" s="43" t="s">
        <v>274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</row>
    <row r="10" spans="1:82" s="1" customFormat="1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</row>
    <row r="11" spans="1:82" s="43" customFormat="1" x14ac:dyDescent="0.25"/>
    <row r="12" spans="1:82" s="43" customFormat="1" x14ac:dyDescent="0.25">
      <c r="A12" s="43" t="s">
        <v>308</v>
      </c>
    </row>
    <row r="13" spans="1:82" s="43" customFormat="1" x14ac:dyDescent="0.25">
      <c r="A13" s="43" t="s">
        <v>309</v>
      </c>
    </row>
    <row r="14" spans="1:82" s="43" customFormat="1" x14ac:dyDescent="0.25">
      <c r="A14" s="43" t="s">
        <v>310</v>
      </c>
    </row>
    <row r="15" spans="1:82" s="43" customFormat="1" x14ac:dyDescent="0.25">
      <c r="A15" s="43" t="s">
        <v>292</v>
      </c>
    </row>
    <row r="16" spans="1:82" s="43" customFormat="1" x14ac:dyDescent="0.25"/>
    <row r="17" spans="1:1" s="43" customFormat="1" x14ac:dyDescent="0.25">
      <c r="A17" s="46" t="s">
        <v>2</v>
      </c>
    </row>
    <row r="18" spans="1:1" s="43" customFormat="1" x14ac:dyDescent="0.25">
      <c r="A18" s="43" t="s">
        <v>158</v>
      </c>
    </row>
    <row r="19" spans="1:1" s="43" customFormat="1" x14ac:dyDescent="0.25">
      <c r="A19" s="43" t="s">
        <v>156</v>
      </c>
    </row>
    <row r="20" spans="1:1" s="43" customFormat="1" x14ac:dyDescent="0.25">
      <c r="A20" s="1" t="s">
        <v>157</v>
      </c>
    </row>
    <row r="21" spans="1:1" s="43" customFormat="1" x14ac:dyDescent="0.25"/>
    <row r="22" spans="1:1" s="43" customFormat="1" x14ac:dyDescent="0.25">
      <c r="A22" s="43" t="s">
        <v>303</v>
      </c>
    </row>
    <row r="23" spans="1:1" s="43" customFormat="1" x14ac:dyDescent="0.25">
      <c r="A23" s="43" t="s">
        <v>305</v>
      </c>
    </row>
    <row r="24" spans="1:1" s="43" customFormat="1" x14ac:dyDescent="0.25">
      <c r="A24" s="1" t="s">
        <v>304</v>
      </c>
    </row>
    <row r="25" spans="1:1" s="43" customFormat="1" x14ac:dyDescent="0.25"/>
    <row r="26" spans="1:1" s="43" customFormat="1" x14ac:dyDescent="0.25"/>
    <row r="27" spans="1:1" s="43" customFormat="1" x14ac:dyDescent="0.25"/>
    <row r="28" spans="1:1" s="43" customFormat="1" x14ac:dyDescent="0.25"/>
    <row r="29" spans="1:1" s="43" customFormat="1" x14ac:dyDescent="0.25"/>
    <row r="30" spans="1:1" s="43" customFormat="1" x14ac:dyDescent="0.25"/>
    <row r="31" spans="1:1" s="43" customFormat="1" x14ac:dyDescent="0.25"/>
    <row r="32" spans="1:1" s="43" customFormat="1" x14ac:dyDescent="0.25"/>
    <row r="33" s="43" customFormat="1" x14ac:dyDescent="0.25"/>
    <row r="34" s="43" customFormat="1" x14ac:dyDescent="0.25"/>
    <row r="35" s="43" customFormat="1" x14ac:dyDescent="0.25"/>
    <row r="36" s="43" customFormat="1" x14ac:dyDescent="0.25"/>
    <row r="37" s="43" customFormat="1" x14ac:dyDescent="0.25"/>
    <row r="38" s="43" customFormat="1" x14ac:dyDescent="0.25"/>
    <row r="39" s="43" customFormat="1" x14ac:dyDescent="0.25"/>
    <row r="40" s="43" customFormat="1" x14ac:dyDescent="0.25"/>
    <row r="41" s="43" customFormat="1" x14ac:dyDescent="0.25"/>
    <row r="42" s="43" customFormat="1" x14ac:dyDescent="0.25"/>
    <row r="43" s="43" customFormat="1" x14ac:dyDescent="0.25"/>
    <row r="44" s="43" customFormat="1" x14ac:dyDescent="0.25"/>
    <row r="45" s="43" customFormat="1" x14ac:dyDescent="0.25"/>
    <row r="46" s="43" customFormat="1" x14ac:dyDescent="0.25"/>
    <row r="47" s="43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A100"/>
  <sheetViews>
    <sheetView zoomScale="90" zoomScaleNormal="90" workbookViewId="0">
      <selection activeCell="R40" sqref="R40"/>
    </sheetView>
  </sheetViews>
  <sheetFormatPr defaultRowHeight="15" x14ac:dyDescent="0.25"/>
  <cols>
    <col min="1" max="1" width="5.7109375" style="1" customWidth="1"/>
    <col min="2" max="2" width="14.85546875" customWidth="1"/>
    <col min="3" max="3" width="12.140625" customWidth="1"/>
    <col min="4" max="4" width="13.5703125" style="1" customWidth="1"/>
    <col min="5" max="5" width="13" style="1" customWidth="1"/>
    <col min="6" max="6" width="9.7109375" customWidth="1"/>
    <col min="7" max="7" width="12.140625" customWidth="1"/>
    <col min="8" max="8" width="13.28515625" customWidth="1"/>
    <col min="9" max="9" width="14.42578125" customWidth="1"/>
    <col min="10" max="10" width="14.42578125" style="1" customWidth="1"/>
    <col min="11" max="11" width="3.28515625" customWidth="1"/>
    <col min="12" max="12" width="13.5703125" customWidth="1"/>
    <col min="13" max="13" width="10.7109375" customWidth="1"/>
    <col min="14" max="14" width="12.85546875" customWidth="1"/>
    <col min="15" max="15" width="13.5703125" customWidth="1"/>
    <col min="16" max="16" width="12" customWidth="1"/>
    <col min="17" max="17" width="14.28515625" customWidth="1"/>
    <col min="18" max="18" width="17.5703125" customWidth="1"/>
    <col min="19" max="19" width="14.42578125" customWidth="1"/>
    <col min="20" max="20" width="9" customWidth="1"/>
    <col min="21" max="21" width="7.42578125" customWidth="1"/>
    <col min="22" max="22" width="12.28515625" customWidth="1"/>
    <col min="23" max="23" width="12.140625" customWidth="1"/>
    <col min="24" max="24" width="15.140625" customWidth="1"/>
    <col min="25" max="25" width="2.5703125" customWidth="1"/>
    <col min="26" max="53" width="9.140625" style="43"/>
  </cols>
  <sheetData>
    <row r="1" spans="1:5" s="43" customFormat="1" x14ac:dyDescent="0.25">
      <c r="A1" s="43" t="s">
        <v>277</v>
      </c>
    </row>
    <row r="2" spans="1:5" s="43" customFormat="1" x14ac:dyDescent="0.25">
      <c r="A2" s="43" t="s">
        <v>186</v>
      </c>
    </row>
    <row r="3" spans="1:5" s="43" customFormat="1" x14ac:dyDescent="0.25">
      <c r="A3" s="43" t="s">
        <v>3</v>
      </c>
    </row>
    <row r="4" spans="1:5" s="43" customFormat="1" x14ac:dyDescent="0.25">
      <c r="C4" s="47" t="s">
        <v>4</v>
      </c>
      <c r="D4" s="47"/>
      <c r="E4" s="47"/>
    </row>
    <row r="5" spans="1:5" s="43" customFormat="1" x14ac:dyDescent="0.25">
      <c r="A5" s="43" t="s">
        <v>5</v>
      </c>
    </row>
    <row r="6" spans="1:5" s="43" customFormat="1" x14ac:dyDescent="0.25">
      <c r="A6" s="43" t="s">
        <v>196</v>
      </c>
    </row>
    <row r="7" spans="1:5" s="43" customFormat="1" x14ac:dyDescent="0.25">
      <c r="A7" s="43" t="s">
        <v>7</v>
      </c>
    </row>
    <row r="8" spans="1:5" s="43" customFormat="1" x14ac:dyDescent="0.25">
      <c r="C8" s="47" t="s">
        <v>8</v>
      </c>
      <c r="D8" s="47"/>
      <c r="E8" s="47"/>
    </row>
    <row r="9" spans="1:5" s="43" customFormat="1" x14ac:dyDescent="0.25">
      <c r="A9" s="43" t="s">
        <v>243</v>
      </c>
      <c r="C9" s="47"/>
      <c r="D9" s="47"/>
      <c r="E9" s="47"/>
    </row>
    <row r="10" spans="1:5" s="43" customFormat="1" x14ac:dyDescent="0.25">
      <c r="C10" s="47"/>
      <c r="D10" s="47"/>
      <c r="E10" s="47"/>
    </row>
    <row r="11" spans="1:5" s="43" customFormat="1" x14ac:dyDescent="0.25">
      <c r="A11" s="43" t="s">
        <v>163</v>
      </c>
      <c r="C11" s="47"/>
      <c r="D11" s="47"/>
      <c r="E11" s="47"/>
    </row>
    <row r="12" spans="1:5" s="43" customFormat="1" x14ac:dyDescent="0.25">
      <c r="A12" s="43" t="s">
        <v>197</v>
      </c>
    </row>
    <row r="13" spans="1:5" s="43" customFormat="1" x14ac:dyDescent="0.25">
      <c r="A13" s="43" t="s">
        <v>75</v>
      </c>
    </row>
    <row r="14" spans="1:5" s="43" customFormat="1" x14ac:dyDescent="0.25"/>
    <row r="15" spans="1:5" s="43" customFormat="1" x14ac:dyDescent="0.25">
      <c r="A15" s="42" t="s">
        <v>201</v>
      </c>
    </row>
    <row r="16" spans="1:5" s="43" customFormat="1" x14ac:dyDescent="0.25">
      <c r="A16" s="42" t="s">
        <v>311</v>
      </c>
    </row>
    <row r="17" spans="1:53" s="43" customFormat="1" x14ac:dyDescent="0.25"/>
    <row r="18" spans="1:53" s="43" customFormat="1" x14ac:dyDescent="0.25">
      <c r="A18" s="232" t="s">
        <v>312</v>
      </c>
    </row>
    <row r="19" spans="1:53" s="43" customFormat="1" x14ac:dyDescent="0.25">
      <c r="A19" s="249" t="s">
        <v>194</v>
      </c>
    </row>
    <row r="20" spans="1:53" s="43" customFormat="1" x14ac:dyDescent="0.25">
      <c r="A20" s="249"/>
    </row>
    <row r="21" spans="1:53" s="43" customFormat="1" x14ac:dyDescent="0.25">
      <c r="A21" s="42" t="s">
        <v>276</v>
      </c>
    </row>
    <row r="22" spans="1:53" s="43" customFormat="1" x14ac:dyDescent="0.25">
      <c r="A22" s="42" t="s">
        <v>278</v>
      </c>
    </row>
    <row r="23" spans="1:53" s="43" customFormat="1" x14ac:dyDescent="0.25"/>
    <row r="24" spans="1:53" s="5" customFormat="1" ht="18.75" x14ac:dyDescent="0.3">
      <c r="A24" s="188"/>
      <c r="B24" s="451" t="s">
        <v>184</v>
      </c>
      <c r="C24" s="451"/>
      <c r="D24" s="451"/>
      <c r="E24" s="451"/>
      <c r="F24" s="451"/>
      <c r="G24" s="451"/>
      <c r="H24" s="451"/>
      <c r="I24" s="451"/>
      <c r="J24" s="350"/>
      <c r="K24" s="385"/>
      <c r="L24" s="451" t="s">
        <v>185</v>
      </c>
      <c r="M24" s="451"/>
      <c r="N24" s="451"/>
      <c r="O24" s="451"/>
      <c r="P24" s="451"/>
      <c r="Q24" s="451"/>
      <c r="R24" s="452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</row>
    <row r="25" spans="1:53" s="6" customFormat="1" ht="63" customHeight="1" x14ac:dyDescent="0.25">
      <c r="A25" s="251"/>
      <c r="B25" s="252" t="s">
        <v>283</v>
      </c>
      <c r="C25" s="251" t="s">
        <v>199</v>
      </c>
      <c r="D25" s="255" t="s">
        <v>198</v>
      </c>
      <c r="E25" s="256" t="s">
        <v>187</v>
      </c>
      <c r="F25" s="247" t="s">
        <v>188</v>
      </c>
      <c r="G25" s="247" t="s">
        <v>189</v>
      </c>
      <c r="H25" s="252" t="s">
        <v>190</v>
      </c>
      <c r="I25" s="247" t="s">
        <v>191</v>
      </c>
      <c r="J25" s="251" t="s">
        <v>250</v>
      </c>
      <c r="K25" s="386"/>
      <c r="L25" s="247" t="s">
        <v>200</v>
      </c>
      <c r="M25" s="247" t="s">
        <v>285</v>
      </c>
      <c r="N25" s="296" t="s">
        <v>286</v>
      </c>
      <c r="O25" s="247" t="s">
        <v>181</v>
      </c>
      <c r="P25" s="247" t="s">
        <v>182</v>
      </c>
      <c r="Q25" s="247" t="s">
        <v>193</v>
      </c>
      <c r="R25" s="250" t="s">
        <v>183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53" s="6" customFormat="1" ht="30.75" customHeight="1" x14ac:dyDescent="0.25">
      <c r="A26" s="246" t="s">
        <v>15</v>
      </c>
      <c r="B26" s="253" t="s">
        <v>251</v>
      </c>
      <c r="C26" s="251" t="s">
        <v>36</v>
      </c>
      <c r="D26" s="247" t="s">
        <v>36</v>
      </c>
      <c r="E26" s="250" t="s">
        <v>192</v>
      </c>
      <c r="F26" s="247"/>
      <c r="G26" s="247" t="s">
        <v>252</v>
      </c>
      <c r="H26" s="253" t="s">
        <v>251</v>
      </c>
      <c r="I26" s="247" t="s">
        <v>252</v>
      </c>
      <c r="J26" s="246" t="s">
        <v>252</v>
      </c>
      <c r="K26" s="386"/>
      <c r="L26" s="248"/>
      <c r="M26" s="248"/>
      <c r="N26" s="248"/>
      <c r="O26" s="248"/>
      <c r="P26" s="248"/>
      <c r="Q26" s="248"/>
      <c r="R26" s="3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</row>
    <row r="27" spans="1:53" s="2" customFormat="1" x14ac:dyDescent="0.25">
      <c r="A27" s="61">
        <v>2014</v>
      </c>
      <c r="B27" s="254">
        <v>-3.1609838714387224</v>
      </c>
      <c r="C27" s="383">
        <v>186.55185</v>
      </c>
      <c r="D27" s="384">
        <v>191.97276627376885</v>
      </c>
      <c r="E27" s="244">
        <f t="shared" ref="E27:E31" si="0">(C27-D27)/D27*100</f>
        <v>-2.8237944261521886</v>
      </c>
      <c r="F27" s="177">
        <v>0.57410000000000005</v>
      </c>
      <c r="G27" s="69">
        <f t="shared" ref="G27:G31" si="1">E27*F27</f>
        <v>-1.6211403800539717</v>
      </c>
      <c r="H27" s="259"/>
      <c r="I27" s="69">
        <f>B27-G27-H27</f>
        <v>-1.5398434913847507</v>
      </c>
      <c r="J27" s="197">
        <v>-0.5</v>
      </c>
      <c r="K27" s="387"/>
      <c r="L27" s="69"/>
      <c r="M27" s="73"/>
      <c r="N27" s="42"/>
      <c r="O27" s="72"/>
      <c r="P27" s="194"/>
      <c r="Q27" s="194"/>
      <c r="R27" s="245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1:53" s="42" customFormat="1" x14ac:dyDescent="0.25">
      <c r="A28" s="61">
        <v>2015</v>
      </c>
      <c r="B28" s="254">
        <v>-2.7349399315549063</v>
      </c>
      <c r="C28" s="383">
        <v>187.05301</v>
      </c>
      <c r="D28" s="384">
        <v>192.10109512014219</v>
      </c>
      <c r="E28" s="176">
        <f t="shared" si="0"/>
        <v>-2.6278273515229369</v>
      </c>
      <c r="F28" s="177">
        <v>0.57410000000000005</v>
      </c>
      <c r="G28" s="69">
        <f>E28*F28</f>
        <v>-1.5086356825093181</v>
      </c>
      <c r="H28" s="259"/>
      <c r="I28" s="69">
        <f>B28-G28-H28</f>
        <v>-1.2263042490455882</v>
      </c>
      <c r="J28" s="197">
        <v>-0.5</v>
      </c>
      <c r="K28" s="387"/>
      <c r="L28" s="69">
        <f>I28-I27</f>
        <v>0.31353924233916253</v>
      </c>
      <c r="M28" s="411">
        <v>0.1</v>
      </c>
      <c r="N28" s="412">
        <v>0.05</v>
      </c>
      <c r="O28" s="69">
        <f>N28-L28</f>
        <v>-0.26353924233916254</v>
      </c>
      <c r="P28" s="400" t="s">
        <v>123</v>
      </c>
      <c r="Q28" s="389"/>
      <c r="R28" s="245"/>
    </row>
    <row r="29" spans="1:53" s="2" customFormat="1" x14ac:dyDescent="0.25">
      <c r="A29" s="166">
        <v>2016</v>
      </c>
      <c r="B29" s="413">
        <v>-1.9153329409236577</v>
      </c>
      <c r="C29" s="414">
        <v>189.64751000000001</v>
      </c>
      <c r="D29" s="415">
        <v>192.92533603872252</v>
      </c>
      <c r="E29" s="175">
        <f t="shared" si="0"/>
        <v>-1.6990127403819104</v>
      </c>
      <c r="F29" s="416">
        <v>0.57410000000000005</v>
      </c>
      <c r="G29" s="72">
        <f t="shared" si="1"/>
        <v>-0.97540321425325482</v>
      </c>
      <c r="H29" s="387"/>
      <c r="I29" s="72">
        <f t="shared" ref="I29:I31" si="2">B29-G29-H29</f>
        <v>-0.93992972667040287</v>
      </c>
      <c r="J29" s="196">
        <v>-0.5</v>
      </c>
      <c r="K29" s="387"/>
      <c r="L29" s="72">
        <f>I29-I28</f>
        <v>0.28637452237518535</v>
      </c>
      <c r="M29" s="400">
        <v>0.5</v>
      </c>
      <c r="N29" s="417">
        <v>0.3</v>
      </c>
      <c r="O29" s="72">
        <f>N29-L29</f>
        <v>1.3625477624814641E-2</v>
      </c>
      <c r="P29" s="400" t="s">
        <v>123</v>
      </c>
      <c r="Q29" s="72">
        <f>(O29+O28)/2</f>
        <v>-0.12495688235717395</v>
      </c>
      <c r="R29" s="401" t="s">
        <v>123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</row>
    <row r="30" spans="1:53" x14ac:dyDescent="0.25">
      <c r="A30" s="418">
        <v>2017</v>
      </c>
      <c r="B30" s="419">
        <v>-2.3329416028315486</v>
      </c>
      <c r="C30" s="383">
        <v>191.86772956433373</v>
      </c>
      <c r="D30" s="384">
        <v>194.12906652071339</v>
      </c>
      <c r="E30" s="244">
        <f t="shared" si="0"/>
        <v>-1.1648626333544867</v>
      </c>
      <c r="F30" s="420">
        <v>0.57410000000000005</v>
      </c>
      <c r="G30" s="421">
        <f t="shared" si="1"/>
        <v>-0.66874763780881086</v>
      </c>
      <c r="H30" s="258"/>
      <c r="I30" s="421">
        <f t="shared" si="2"/>
        <v>-1.6641939650227378</v>
      </c>
      <c r="J30" s="422">
        <v>-0.5</v>
      </c>
      <c r="K30" s="258"/>
      <c r="L30" s="69">
        <f>I30-I29</f>
        <v>-0.72426423835233489</v>
      </c>
      <c r="M30" s="411">
        <v>0.6</v>
      </c>
      <c r="N30" s="423">
        <v>-0.46</v>
      </c>
      <c r="O30" s="69">
        <f>N30-L30</f>
        <v>0.26426423835233487</v>
      </c>
      <c r="P30" s="400" t="s">
        <v>123</v>
      </c>
      <c r="Q30" s="421">
        <f t="shared" ref="Q30:Q31" si="3">(O30+O29)/2</f>
        <v>0.13894485798857475</v>
      </c>
      <c r="R30" s="401" t="s">
        <v>279</v>
      </c>
      <c r="S30" s="43"/>
      <c r="T30" s="43"/>
      <c r="U30" s="43"/>
      <c r="V30" s="43"/>
      <c r="W30" s="43"/>
      <c r="X30" s="43"/>
      <c r="Y30" s="43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x14ac:dyDescent="0.25">
      <c r="A31" s="424">
        <v>2018</v>
      </c>
      <c r="B31" s="425">
        <v>-2</v>
      </c>
      <c r="C31" s="426">
        <v>193.80572727326725</v>
      </c>
      <c r="D31" s="427">
        <v>195.56157702475645</v>
      </c>
      <c r="E31" s="428">
        <f t="shared" si="0"/>
        <v>-0.89785006758608732</v>
      </c>
      <c r="F31" s="429">
        <v>0.57410000000000005</v>
      </c>
      <c r="G31" s="430">
        <f t="shared" si="1"/>
        <v>-0.51545572380117277</v>
      </c>
      <c r="H31" s="388"/>
      <c r="I31" s="430">
        <f t="shared" si="2"/>
        <v>-1.4845442761988272</v>
      </c>
      <c r="J31" s="431">
        <v>-0.5</v>
      </c>
      <c r="K31" s="388"/>
      <c r="L31" s="432">
        <f>I31-I30</f>
        <v>0.17964968882391052</v>
      </c>
      <c r="M31" s="433">
        <v>0.6</v>
      </c>
      <c r="N31" s="433">
        <v>0.1</v>
      </c>
      <c r="O31" s="432">
        <f>N31-L31</f>
        <v>-7.9649688823910519E-2</v>
      </c>
      <c r="P31" s="402" t="s">
        <v>123</v>
      </c>
      <c r="Q31" s="430">
        <f t="shared" si="3"/>
        <v>9.2307274764212174E-2</v>
      </c>
      <c r="R31" s="403" t="s">
        <v>123</v>
      </c>
      <c r="S31" s="43"/>
      <c r="T31" s="43"/>
      <c r="U31" s="43"/>
      <c r="V31" s="43"/>
      <c r="W31" s="43"/>
      <c r="X31" s="43"/>
      <c r="Y31" s="43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1" customFormat="1" x14ac:dyDescent="0.25">
      <c r="A32" s="163" t="s">
        <v>284</v>
      </c>
      <c r="B32" s="421"/>
      <c r="C32" s="384"/>
      <c r="D32" s="384"/>
      <c r="E32" s="421"/>
      <c r="F32" s="420"/>
      <c r="G32" s="421"/>
      <c r="H32" s="420"/>
      <c r="I32" s="421"/>
      <c r="J32" s="421"/>
      <c r="K32" s="420"/>
      <c r="L32" s="69"/>
      <c r="M32" s="411"/>
      <c r="N32" s="411"/>
      <c r="O32" s="69"/>
      <c r="P32" s="400"/>
      <c r="Q32" s="421"/>
      <c r="R32" s="400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18" s="43" customFormat="1" x14ac:dyDescent="0.25">
      <c r="A33" s="43" t="s">
        <v>287</v>
      </c>
      <c r="I33" s="163"/>
      <c r="J33" s="163"/>
      <c r="L33" s="187"/>
      <c r="M33" s="187"/>
      <c r="R33" s="163"/>
    </row>
    <row r="34" spans="1:18" s="43" customFormat="1" x14ac:dyDescent="0.25">
      <c r="A34" s="43" t="s">
        <v>288</v>
      </c>
      <c r="L34" s="187"/>
      <c r="M34" s="187"/>
    </row>
    <row r="35" spans="1:18" s="43" customFormat="1" x14ac:dyDescent="0.25"/>
    <row r="36" spans="1:18" s="43" customFormat="1" x14ac:dyDescent="0.25">
      <c r="C36" s="286"/>
    </row>
    <row r="37" spans="1:18" s="43" customFormat="1" x14ac:dyDescent="0.25">
      <c r="C37" s="286"/>
    </row>
    <row r="38" spans="1:18" s="43" customFormat="1" x14ac:dyDescent="0.25">
      <c r="C38" s="286"/>
    </row>
    <row r="39" spans="1:18" s="43" customFormat="1" x14ac:dyDescent="0.25">
      <c r="C39" s="286"/>
    </row>
    <row r="40" spans="1:18" s="43" customFormat="1" x14ac:dyDescent="0.25">
      <c r="C40" s="286"/>
    </row>
    <row r="41" spans="1:18" s="43" customFormat="1" x14ac:dyDescent="0.25">
      <c r="C41" s="286"/>
    </row>
    <row r="42" spans="1:18" s="43" customFormat="1" x14ac:dyDescent="0.25"/>
    <row r="43" spans="1:18" s="43" customFormat="1" x14ac:dyDescent="0.25"/>
    <row r="44" spans="1:18" s="43" customFormat="1" x14ac:dyDescent="0.25"/>
    <row r="45" spans="1:18" s="43" customFormat="1" x14ac:dyDescent="0.25"/>
    <row r="46" spans="1:18" s="43" customFormat="1" x14ac:dyDescent="0.25"/>
    <row r="47" spans="1:18" s="43" customFormat="1" x14ac:dyDescent="0.25"/>
    <row r="48" spans="1:18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  <row r="55" s="43" customFormat="1" x14ac:dyDescent="0.25"/>
    <row r="56" s="43" customFormat="1" x14ac:dyDescent="0.25"/>
    <row r="57" s="43" customFormat="1" x14ac:dyDescent="0.25"/>
    <row r="58" s="43" customFormat="1" x14ac:dyDescent="0.25"/>
    <row r="59" s="43" customFormat="1" x14ac:dyDescent="0.25"/>
    <row r="60" s="43" customFormat="1" x14ac:dyDescent="0.25"/>
    <row r="61" s="43" customFormat="1" x14ac:dyDescent="0.25"/>
    <row r="62" s="43" customFormat="1" x14ac:dyDescent="0.25"/>
    <row r="63" s="43" customFormat="1" x14ac:dyDescent="0.25"/>
    <row r="64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s="43" customFormat="1" x14ac:dyDescent="0.25"/>
    <row r="70" s="43" customFormat="1" x14ac:dyDescent="0.25"/>
    <row r="71" s="43" customFormat="1" x14ac:dyDescent="0.25"/>
    <row r="72" s="43" customFormat="1" x14ac:dyDescent="0.25"/>
    <row r="73" s="43" customFormat="1" x14ac:dyDescent="0.25"/>
    <row r="74" s="43" customFormat="1" x14ac:dyDescent="0.25"/>
    <row r="75" s="43" customFormat="1" x14ac:dyDescent="0.25"/>
    <row r="76" s="43" customFormat="1" x14ac:dyDescent="0.25"/>
    <row r="77" s="43" customFormat="1" x14ac:dyDescent="0.25"/>
    <row r="78" s="43" customFormat="1" x14ac:dyDescent="0.25"/>
    <row r="79" s="43" customFormat="1" x14ac:dyDescent="0.25"/>
    <row r="80" s="43" customFormat="1" x14ac:dyDescent="0.25"/>
    <row r="81" s="43" customFormat="1" x14ac:dyDescent="0.25"/>
    <row r="82" s="43" customFormat="1" x14ac:dyDescent="0.25"/>
    <row r="83" s="43" customFormat="1" x14ac:dyDescent="0.25"/>
    <row r="84" s="43" customFormat="1" x14ac:dyDescent="0.25"/>
    <row r="85" s="43" customFormat="1" x14ac:dyDescent="0.25"/>
    <row r="86" s="43" customFormat="1" x14ac:dyDescent="0.25"/>
    <row r="87" s="43" customFormat="1" x14ac:dyDescent="0.25"/>
    <row r="88" s="43" customFormat="1" x14ac:dyDescent="0.25"/>
    <row r="89" s="43" customFormat="1" x14ac:dyDescent="0.25"/>
    <row r="90" s="43" customFormat="1" x14ac:dyDescent="0.25"/>
    <row r="91" s="43" customFormat="1" x14ac:dyDescent="0.25"/>
    <row r="92" s="43" customFormat="1" x14ac:dyDescent="0.25"/>
    <row r="93" s="43" customFormat="1" x14ac:dyDescent="0.25"/>
    <row r="94" s="43" customFormat="1" x14ac:dyDescent="0.25"/>
    <row r="95" s="43" customFormat="1" x14ac:dyDescent="0.25"/>
    <row r="96" s="43" customFormat="1" x14ac:dyDescent="0.25"/>
    <row r="97" s="43" customFormat="1" x14ac:dyDescent="0.25"/>
    <row r="98" s="43" customFormat="1" x14ac:dyDescent="0.25"/>
    <row r="99" s="43" customFormat="1" x14ac:dyDescent="0.25"/>
    <row r="100" s="43" customFormat="1" x14ac:dyDescent="0.25"/>
  </sheetData>
  <mergeCells count="2">
    <mergeCell ref="B24:I24"/>
    <mergeCell ref="L24:R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622"/>
  <sheetViews>
    <sheetView topLeftCell="A16" zoomScale="90" zoomScaleNormal="90" workbookViewId="0">
      <selection activeCell="H52" sqref="H52"/>
    </sheetView>
  </sheetViews>
  <sheetFormatPr defaultRowHeight="15" x14ac:dyDescent="0.25"/>
  <cols>
    <col min="1" max="1" width="6.42578125" style="3" customWidth="1"/>
    <col min="2" max="2" width="21.7109375" style="3" customWidth="1"/>
    <col min="3" max="3" width="11.140625" style="30" customWidth="1"/>
    <col min="4" max="4" width="13.5703125" style="3" customWidth="1"/>
    <col min="5" max="5" width="12.85546875" style="3" customWidth="1"/>
    <col min="6" max="6" width="18.5703125" style="3" customWidth="1"/>
    <col min="7" max="7" width="15.42578125" style="3" customWidth="1"/>
    <col min="8" max="8" width="10" style="3" customWidth="1"/>
    <col min="9" max="9" width="23.28515625" style="3" customWidth="1"/>
    <col min="10" max="10" width="12.28515625" style="3" customWidth="1"/>
    <col min="11" max="11" width="17.7109375" style="3" customWidth="1"/>
    <col min="12" max="12" width="12.7109375" style="3" customWidth="1"/>
    <col min="13" max="13" width="10" style="3" customWidth="1"/>
    <col min="14" max="14" width="14.5703125" style="3" customWidth="1"/>
    <col min="15" max="35" width="9.140625" style="46"/>
    <col min="36" max="16384" width="9.140625" style="3"/>
  </cols>
  <sheetData>
    <row r="1" spans="1:15" x14ac:dyDescent="0.25">
      <c r="A1" s="46" t="s">
        <v>76</v>
      </c>
      <c r="B1" s="46"/>
      <c r="C1" s="51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x14ac:dyDescent="0.25">
      <c r="A2" s="46" t="s">
        <v>253</v>
      </c>
      <c r="B2" s="46"/>
      <c r="C2" s="51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x14ac:dyDescent="0.25">
      <c r="A3" s="46" t="s">
        <v>137</v>
      </c>
      <c r="B3" s="46"/>
      <c r="C3" s="51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x14ac:dyDescent="0.25">
      <c r="A4" s="46" t="s">
        <v>132</v>
      </c>
      <c r="B4" s="46"/>
      <c r="C4" s="51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x14ac:dyDescent="0.35">
      <c r="A5" s="46" t="s">
        <v>110</v>
      </c>
      <c r="B5" s="46"/>
      <c r="C5" s="51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5" x14ac:dyDescent="0.25">
      <c r="A6" s="46" t="s">
        <v>109</v>
      </c>
      <c r="B6" s="46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5" x14ac:dyDescent="0.25">
      <c r="A7" s="46"/>
      <c r="B7" s="46"/>
      <c r="C7" s="51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5" s="46" customFormat="1" x14ac:dyDescent="0.25">
      <c r="A8" s="46" t="s">
        <v>133</v>
      </c>
      <c r="C8" s="51"/>
    </row>
    <row r="9" spans="1:15" s="46" customFormat="1" ht="18" x14ac:dyDescent="0.35">
      <c r="A9" s="46" t="s">
        <v>149</v>
      </c>
      <c r="C9" s="51"/>
    </row>
    <row r="10" spans="1:15" s="46" customFormat="1" ht="18" x14ac:dyDescent="0.35">
      <c r="A10" s="46" t="s">
        <v>164</v>
      </c>
      <c r="C10" s="51"/>
    </row>
    <row r="11" spans="1:15" s="46" customFormat="1" x14ac:dyDescent="0.25">
      <c r="A11" s="46" t="s">
        <v>136</v>
      </c>
      <c r="C11" s="51"/>
    </row>
    <row r="12" spans="1:15" s="46" customFormat="1" x14ac:dyDescent="0.25">
      <c r="C12" s="51"/>
      <c r="K12" s="46" t="s">
        <v>134</v>
      </c>
    </row>
    <row r="13" spans="1:15" ht="18" x14ac:dyDescent="0.35">
      <c r="A13" s="46"/>
      <c r="B13" s="35" t="s">
        <v>83</v>
      </c>
      <c r="C13" s="36" t="s">
        <v>104</v>
      </c>
      <c r="D13" s="39">
        <f>D16-K16</f>
        <v>0.57361998830000005</v>
      </c>
      <c r="E13" s="56"/>
      <c r="F13" s="56"/>
      <c r="G13" s="56"/>
      <c r="H13" s="56"/>
      <c r="I13" s="56"/>
      <c r="J13" s="56"/>
      <c r="K13" s="41"/>
      <c r="L13" s="3" t="s">
        <v>167</v>
      </c>
    </row>
    <row r="14" spans="1:15" s="46" customFormat="1" x14ac:dyDescent="0.25">
      <c r="B14" s="52"/>
      <c r="C14" s="53"/>
      <c r="D14" s="54"/>
      <c r="E14" s="55"/>
      <c r="F14" s="56"/>
      <c r="G14" s="56"/>
      <c r="H14" s="56"/>
      <c r="I14" s="56"/>
      <c r="J14" s="56"/>
      <c r="K14" s="56"/>
      <c r="L14" s="56"/>
      <c r="M14" s="56"/>
      <c r="N14" s="56"/>
    </row>
    <row r="15" spans="1:15" s="46" customFormat="1" x14ac:dyDescent="0.25">
      <c r="B15" s="57" t="s">
        <v>84</v>
      </c>
      <c r="C15" s="57"/>
      <c r="D15" s="57"/>
      <c r="E15" s="57"/>
      <c r="F15" s="57"/>
      <c r="G15" s="57"/>
      <c r="H15" s="57"/>
      <c r="I15" s="57" t="s">
        <v>85</v>
      </c>
      <c r="J15" s="57"/>
      <c r="K15" s="57"/>
      <c r="L15" s="57"/>
      <c r="M15" s="57"/>
      <c r="O15" s="56"/>
    </row>
    <row r="16" spans="1:15" ht="18" x14ac:dyDescent="0.35">
      <c r="A16" s="46"/>
      <c r="B16" s="100" t="s">
        <v>86</v>
      </c>
      <c r="C16" s="113" t="s">
        <v>114</v>
      </c>
      <c r="D16" s="31">
        <f>(SUM(D22:H22)-1)*D17/100</f>
        <v>-3.028250610000004E-2</v>
      </c>
      <c r="E16" s="81"/>
      <c r="F16" s="81"/>
      <c r="G16" s="81"/>
      <c r="H16" s="82"/>
      <c r="I16" s="100" t="s">
        <v>87</v>
      </c>
      <c r="J16" s="101" t="s">
        <v>115</v>
      </c>
      <c r="K16" s="31">
        <f>(K22-1)*K17/100</f>
        <v>-0.6039024944000001</v>
      </c>
      <c r="L16" s="85"/>
      <c r="M16" s="86"/>
      <c r="N16" s="46"/>
    </row>
    <row r="17" spans="1:24" ht="18" x14ac:dyDescent="0.35">
      <c r="A17" s="46"/>
      <c r="B17" s="102" t="s">
        <v>89</v>
      </c>
      <c r="C17" s="103" t="s">
        <v>139</v>
      </c>
      <c r="D17" s="192">
        <v>53.13</v>
      </c>
      <c r="E17" s="83"/>
      <c r="F17" s="83"/>
      <c r="G17" s="83"/>
      <c r="H17" s="84"/>
      <c r="I17" s="102" t="s">
        <v>90</v>
      </c>
      <c r="J17" s="103" t="s">
        <v>140</v>
      </c>
      <c r="K17" s="192">
        <v>51.08</v>
      </c>
      <c r="L17" s="87"/>
      <c r="M17" s="88"/>
      <c r="N17" s="46"/>
    </row>
    <row r="18" spans="1:24" x14ac:dyDescent="0.25">
      <c r="A18" s="46"/>
      <c r="B18" s="61"/>
      <c r="C18" s="89"/>
      <c r="D18" s="73" t="s">
        <v>79</v>
      </c>
      <c r="E18" s="73" t="s">
        <v>77</v>
      </c>
      <c r="F18" s="73" t="s">
        <v>78</v>
      </c>
      <c r="G18" s="73" t="s">
        <v>80</v>
      </c>
      <c r="H18" s="90" t="s">
        <v>102</v>
      </c>
      <c r="I18" s="61"/>
      <c r="J18" s="91"/>
      <c r="K18" s="92" t="s">
        <v>103</v>
      </c>
      <c r="L18" s="56" t="s">
        <v>81</v>
      </c>
      <c r="M18" s="93" t="s">
        <v>82</v>
      </c>
      <c r="N18" s="46"/>
    </row>
    <row r="19" spans="1:24" ht="18" x14ac:dyDescent="0.35">
      <c r="A19" s="46"/>
      <c r="B19" s="94" t="s">
        <v>91</v>
      </c>
      <c r="C19" s="95" t="s">
        <v>96</v>
      </c>
      <c r="D19" s="96" t="s">
        <v>142</v>
      </c>
      <c r="E19" s="96" t="s">
        <v>143</v>
      </c>
      <c r="F19" s="96" t="s">
        <v>144</v>
      </c>
      <c r="G19" s="96" t="s">
        <v>145</v>
      </c>
      <c r="H19" s="97" t="s">
        <v>146</v>
      </c>
      <c r="I19" s="193" t="s">
        <v>94</v>
      </c>
      <c r="J19" s="95" t="s">
        <v>97</v>
      </c>
      <c r="K19" s="99" t="s">
        <v>111</v>
      </c>
      <c r="L19" s="96" t="s">
        <v>101</v>
      </c>
      <c r="M19" s="97" t="s">
        <v>100</v>
      </c>
      <c r="N19" s="46"/>
    </row>
    <row r="20" spans="1:24" ht="18" x14ac:dyDescent="0.35">
      <c r="A20" s="46"/>
      <c r="B20" s="61" t="s">
        <v>92</v>
      </c>
      <c r="C20" s="114" t="s">
        <v>112</v>
      </c>
      <c r="D20" s="190">
        <v>1.41</v>
      </c>
      <c r="E20" s="190">
        <v>2.0299999999999998</v>
      </c>
      <c r="F20" s="190">
        <v>0.77</v>
      </c>
      <c r="G20" s="190">
        <v>1</v>
      </c>
      <c r="H20" s="191">
        <v>0</v>
      </c>
      <c r="I20" s="61" t="s">
        <v>95</v>
      </c>
      <c r="J20" s="104" t="s">
        <v>112</v>
      </c>
      <c r="K20" s="190">
        <v>-3.66</v>
      </c>
      <c r="L20" s="190">
        <v>0</v>
      </c>
      <c r="M20" s="191">
        <v>0</v>
      </c>
      <c r="N20" s="46"/>
    </row>
    <row r="21" spans="1:24" ht="30" x14ac:dyDescent="0.25">
      <c r="A21" s="46"/>
      <c r="B21" s="105" t="s">
        <v>93</v>
      </c>
      <c r="C21" s="115" t="s">
        <v>113</v>
      </c>
      <c r="D21" s="190">
        <v>26.13</v>
      </c>
      <c r="E21" s="190">
        <v>6.71</v>
      </c>
      <c r="F21" s="190">
        <v>23.41</v>
      </c>
      <c r="G21" s="190">
        <v>25.81</v>
      </c>
      <c r="H21" s="191">
        <v>17.93</v>
      </c>
      <c r="I21" s="105" t="s">
        <v>116</v>
      </c>
      <c r="J21" s="106" t="s">
        <v>98</v>
      </c>
      <c r="K21" s="190">
        <v>4.9800000000000004</v>
      </c>
      <c r="L21" s="190">
        <v>7.85</v>
      </c>
      <c r="M21" s="191">
        <v>87.17</v>
      </c>
      <c r="N21" s="46"/>
    </row>
    <row r="22" spans="1:24" ht="32.25" customHeight="1" x14ac:dyDescent="0.25">
      <c r="A22" s="46"/>
      <c r="B22" s="109" t="s">
        <v>121</v>
      </c>
      <c r="C22" s="110" t="s">
        <v>106</v>
      </c>
      <c r="D22" s="111">
        <f>D20*D21/100</f>
        <v>0.36843300000000001</v>
      </c>
      <c r="E22" s="111">
        <f>E20*E21/100</f>
        <v>0.13621299999999997</v>
      </c>
      <c r="F22" s="111">
        <f>F20*F21/100</f>
        <v>0.180257</v>
      </c>
      <c r="G22" s="111">
        <f>G20*G21/100</f>
        <v>0.2581</v>
      </c>
      <c r="H22" s="112">
        <f>H20*H21/100</f>
        <v>0</v>
      </c>
      <c r="I22" s="107" t="s">
        <v>122</v>
      </c>
      <c r="J22" s="108" t="s">
        <v>99</v>
      </c>
      <c r="K22" s="111">
        <f>K20*K21/100</f>
        <v>-0.18226800000000001</v>
      </c>
      <c r="L22" s="111">
        <f t="shared" ref="L22:M22" si="0">L20*L21/100</f>
        <v>0</v>
      </c>
      <c r="M22" s="112">
        <f t="shared" si="0"/>
        <v>0</v>
      </c>
      <c r="N22" s="46"/>
    </row>
    <row r="23" spans="1:24" s="46" customFormat="1" x14ac:dyDescent="0.25">
      <c r="C23" s="5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24" s="46" customFormat="1" x14ac:dyDescent="0.25">
      <c r="A24" s="46" t="s">
        <v>124</v>
      </c>
      <c r="C24" s="51"/>
      <c r="D24" s="58"/>
      <c r="E24" s="58"/>
      <c r="F24" s="58"/>
      <c r="G24" s="58"/>
      <c r="H24" s="58"/>
      <c r="I24" s="58"/>
      <c r="J24" s="58"/>
      <c r="K24" s="58"/>
      <c r="L24" s="58"/>
    </row>
    <row r="25" spans="1:24" s="46" customFormat="1" x14ac:dyDescent="0.25">
      <c r="A25" s="46" t="s">
        <v>135</v>
      </c>
      <c r="C25" s="51"/>
      <c r="D25" s="58"/>
      <c r="E25" s="58"/>
      <c r="F25" s="58"/>
      <c r="G25" s="58"/>
      <c r="H25" s="58"/>
      <c r="I25" s="58"/>
      <c r="J25" s="58"/>
      <c r="K25" s="58"/>
      <c r="L25" s="58"/>
    </row>
    <row r="26" spans="1:24" s="46" customFormat="1" x14ac:dyDescent="0.25">
      <c r="C26" s="51"/>
      <c r="E26" s="59"/>
      <c r="G26" s="64"/>
      <c r="H26" s="64"/>
      <c r="I26" s="64"/>
    </row>
    <row r="27" spans="1:24" x14ac:dyDescent="0.25">
      <c r="A27" s="46"/>
      <c r="B27" s="116"/>
      <c r="C27" s="117"/>
      <c r="D27" s="118" t="s">
        <v>79</v>
      </c>
      <c r="E27" s="81" t="s">
        <v>77</v>
      </c>
      <c r="F27" s="81" t="s">
        <v>78</v>
      </c>
      <c r="G27" s="81" t="s">
        <v>80</v>
      </c>
      <c r="H27" s="119" t="s">
        <v>88</v>
      </c>
      <c r="I27" s="120" t="s">
        <v>103</v>
      </c>
      <c r="J27" s="81" t="s">
        <v>73</v>
      </c>
      <c r="K27" s="37" t="s">
        <v>83</v>
      </c>
      <c r="L27" s="46"/>
      <c r="M27" s="46"/>
      <c r="N27" s="46"/>
    </row>
    <row r="28" spans="1:24" ht="18" x14ac:dyDescent="0.35">
      <c r="A28" s="46"/>
      <c r="B28" s="91"/>
      <c r="C28" s="89"/>
      <c r="D28" s="98" t="s">
        <v>142</v>
      </c>
      <c r="E28" s="96" t="s">
        <v>143</v>
      </c>
      <c r="F28" s="96" t="s">
        <v>144</v>
      </c>
      <c r="G28" s="96" t="s">
        <v>145</v>
      </c>
      <c r="H28" s="97" t="s">
        <v>139</v>
      </c>
      <c r="I28" s="98" t="s">
        <v>111</v>
      </c>
      <c r="J28" s="97" t="s">
        <v>140</v>
      </c>
      <c r="K28" s="40" t="s">
        <v>12</v>
      </c>
      <c r="L28" s="46"/>
      <c r="M28" s="46"/>
      <c r="N28" s="46"/>
    </row>
    <row r="29" spans="1:24" ht="30.75" customHeight="1" x14ac:dyDescent="0.35">
      <c r="A29" s="46"/>
      <c r="B29" s="121" t="s">
        <v>107</v>
      </c>
      <c r="C29" s="122" t="s">
        <v>141</v>
      </c>
      <c r="D29" s="123">
        <f>D22*D17/100</f>
        <v>0.19574845290000004</v>
      </c>
      <c r="E29" s="124">
        <f>E22*D17/100</f>
        <v>7.2369966899999985E-2</v>
      </c>
      <c r="F29" s="124">
        <f>F22*D17/100</f>
        <v>9.5770544100000007E-2</v>
      </c>
      <c r="G29" s="124">
        <f>G22*D17/100</f>
        <v>0.13712853</v>
      </c>
      <c r="H29" s="124">
        <f>D17/100</f>
        <v>0.53129999999999999</v>
      </c>
      <c r="I29" s="123">
        <f>K22*K17/100</f>
        <v>-9.3102494399999999E-2</v>
      </c>
      <c r="J29" s="124">
        <f>K17/100</f>
        <v>0.51080000000000003</v>
      </c>
      <c r="K29" s="38">
        <f>SUM(D29:G29)-H29-I29+J29</f>
        <v>0.57361998830000005</v>
      </c>
      <c r="L29" s="46"/>
      <c r="M29" s="80"/>
      <c r="N29" s="46"/>
      <c r="X29" s="58"/>
    </row>
    <row r="30" spans="1:24" s="46" customFormat="1" x14ac:dyDescent="0.25">
      <c r="C30" s="51"/>
      <c r="D30" s="73"/>
      <c r="E30" s="69"/>
      <c r="F30" s="78"/>
      <c r="G30" s="79"/>
      <c r="H30" s="79"/>
      <c r="I30" s="73"/>
      <c r="J30" s="56"/>
      <c r="K30" s="56"/>
      <c r="V30" s="59"/>
      <c r="X30" s="58"/>
    </row>
    <row r="31" spans="1:24" s="46" customFormat="1" x14ac:dyDescent="0.25">
      <c r="A31" s="46" t="s">
        <v>117</v>
      </c>
      <c r="D31" s="73"/>
      <c r="E31" s="79"/>
      <c r="F31" s="79"/>
      <c r="G31" s="79"/>
      <c r="H31" s="79"/>
      <c r="I31" s="79"/>
      <c r="J31" s="56"/>
      <c r="K31" s="56"/>
    </row>
    <row r="32" spans="1:24" ht="45" x14ac:dyDescent="0.25">
      <c r="A32" s="125"/>
      <c r="B32" s="125" t="s">
        <v>105</v>
      </c>
      <c r="C32" s="126" t="s">
        <v>17</v>
      </c>
      <c r="D32" s="127" t="s">
        <v>79</v>
      </c>
      <c r="E32" s="128" t="s">
        <v>77</v>
      </c>
      <c r="F32" s="128" t="s">
        <v>78</v>
      </c>
      <c r="G32" s="128" t="s">
        <v>80</v>
      </c>
      <c r="H32" s="129" t="s">
        <v>88</v>
      </c>
      <c r="I32" s="130" t="s">
        <v>103</v>
      </c>
      <c r="J32" s="128" t="s">
        <v>73</v>
      </c>
      <c r="K32" s="125" t="s">
        <v>108</v>
      </c>
      <c r="L32" s="131" t="s">
        <v>118</v>
      </c>
      <c r="M32" s="131" t="s">
        <v>18</v>
      </c>
      <c r="N32" s="132" t="s">
        <v>10</v>
      </c>
      <c r="O32" s="56"/>
    </row>
    <row r="33" spans="1:35" ht="18" x14ac:dyDescent="0.35">
      <c r="A33" s="127" t="s">
        <v>15</v>
      </c>
      <c r="B33" s="133" t="s">
        <v>9</v>
      </c>
      <c r="C33" s="133" t="s">
        <v>11</v>
      </c>
      <c r="D33" s="98" t="s">
        <v>142</v>
      </c>
      <c r="E33" s="96" t="s">
        <v>143</v>
      </c>
      <c r="F33" s="96" t="s">
        <v>144</v>
      </c>
      <c r="G33" s="134" t="s">
        <v>145</v>
      </c>
      <c r="H33" s="97" t="s">
        <v>139</v>
      </c>
      <c r="I33" s="133" t="s">
        <v>111</v>
      </c>
      <c r="J33" s="97" t="s">
        <v>140</v>
      </c>
      <c r="K33" s="98"/>
      <c r="L33" s="96" t="s">
        <v>74</v>
      </c>
      <c r="M33" s="134" t="s">
        <v>13</v>
      </c>
      <c r="N33" s="135" t="s">
        <v>14</v>
      </c>
      <c r="O33" s="60"/>
    </row>
    <row r="34" spans="1:35" x14ac:dyDescent="0.25">
      <c r="A34" s="60">
        <v>2015</v>
      </c>
      <c r="B34" s="390">
        <v>-2.7349399315549063E-2</v>
      </c>
      <c r="C34" s="390">
        <v>-2.6278273515229378E-2</v>
      </c>
      <c r="D34" s="136">
        <f t="shared" ref="D34:J34" si="1">D$29*$C34</f>
        <v>-5.1439313854891961E-3</v>
      </c>
      <c r="E34" s="74">
        <f t="shared" si="1"/>
        <v>-1.9017577844862962E-3</v>
      </c>
      <c r="F34" s="74">
        <f t="shared" si="1"/>
        <v>-2.5166845525621375E-3</v>
      </c>
      <c r="G34" s="74">
        <f t="shared" si="1"/>
        <v>-3.603501018081337E-3</v>
      </c>
      <c r="H34" s="74">
        <f t="shared" si="1"/>
        <v>-1.3961646718641368E-2</v>
      </c>
      <c r="I34" s="137">
        <f t="shared" si="1"/>
        <v>2.4465728127933115E-3</v>
      </c>
      <c r="J34" s="138">
        <f t="shared" si="1"/>
        <v>-1.3422942111579166E-2</v>
      </c>
      <c r="K34" s="139">
        <f>SUM(D34:G34)-H34-I34+J34</f>
        <v>-1.5073742946350076E-2</v>
      </c>
      <c r="L34" s="75">
        <f>B34-K34</f>
        <v>-1.2275656369198987E-2</v>
      </c>
      <c r="M34" s="73"/>
      <c r="N34" s="140">
        <f>L34-M34</f>
        <v>-1.2275656369198987E-2</v>
      </c>
      <c r="O34" s="61"/>
      <c r="P34" s="62"/>
    </row>
    <row r="35" spans="1:35" s="2" customFormat="1" x14ac:dyDescent="0.25">
      <c r="A35" s="60">
        <v>2016</v>
      </c>
      <c r="B35" s="391">
        <v>-1.9153329409236575E-2</v>
      </c>
      <c r="C35" s="391">
        <v>-1.6990127403819111E-2</v>
      </c>
      <c r="D35" s="297">
        <f>D$29*$C35</f>
        <v>-3.3257911538714852E-3</v>
      </c>
      <c r="E35" s="298">
        <f t="shared" ref="D35:F36" si="2">E$29*$C35</f>
        <v>-1.2295749578411718E-3</v>
      </c>
      <c r="F35" s="298">
        <f t="shared" si="2"/>
        <v>-1.6271537457920769E-3</v>
      </c>
      <c r="G35" s="298">
        <f t="shared" ref="G35:G37" si="3">G$29*$C35</f>
        <v>-2.329831195398431E-3</v>
      </c>
      <c r="H35" s="298">
        <f t="shared" ref="H35:J37" si="4">H$29*$C35</f>
        <v>-9.0268546896490939E-3</v>
      </c>
      <c r="I35" s="137">
        <f t="shared" si="4"/>
        <v>1.5818232414693554E-3</v>
      </c>
      <c r="J35" s="138">
        <f t="shared" si="4"/>
        <v>-8.6785570778708018E-3</v>
      </c>
      <c r="K35" s="139">
        <f t="shared" ref="K35" si="5">SUM(D35:G35)-H35-I35+J35</f>
        <v>-9.7458766825942282E-3</v>
      </c>
      <c r="L35" s="75">
        <f t="shared" ref="L35" si="6">B35-K35</f>
        <v>-9.4074527266423472E-3</v>
      </c>
      <c r="M35" s="141"/>
      <c r="N35" s="140">
        <f t="shared" ref="N35:N36" si="7">L35-M35</f>
        <v>-9.4074527266423472E-3</v>
      </c>
      <c r="O35" s="42"/>
      <c r="P35" s="63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x14ac:dyDescent="0.25">
      <c r="A36" s="60">
        <v>2017</v>
      </c>
      <c r="B36" s="391">
        <v>-2.3329416028315487E-2</v>
      </c>
      <c r="C36" s="391">
        <v>-1.1648626333544909E-2</v>
      </c>
      <c r="D36" s="136">
        <f t="shared" si="2"/>
        <v>-2.2802005832016159E-3</v>
      </c>
      <c r="E36" s="74">
        <f t="shared" si="2"/>
        <v>-8.4301070218911322E-4</v>
      </c>
      <c r="F36" s="74">
        <f t="shared" si="2"/>
        <v>-1.1155952819811841E-3</v>
      </c>
      <c r="G36" s="74">
        <f t="shared" si="3"/>
        <v>-1.597359005638303E-3</v>
      </c>
      <c r="H36" s="74">
        <f t="shared" si="4"/>
        <v>-6.1889151710124105E-3</v>
      </c>
      <c r="I36" s="137">
        <f t="shared" si="4"/>
        <v>1.0845161679865574E-3</v>
      </c>
      <c r="J36" s="138">
        <f t="shared" si="4"/>
        <v>-5.9501183311747403E-3</v>
      </c>
      <c r="K36" s="139">
        <f>SUM(D36:G36)-H36-I36+J36</f>
        <v>-6.681884901159103E-3</v>
      </c>
      <c r="L36" s="75">
        <f>B36-K36</f>
        <v>-1.6647531127156383E-2</v>
      </c>
      <c r="M36" s="141"/>
      <c r="N36" s="140">
        <f t="shared" si="7"/>
        <v>-1.6647531127156383E-2</v>
      </c>
      <c r="P36" s="62"/>
      <c r="Q36" s="64"/>
    </row>
    <row r="37" spans="1:35" x14ac:dyDescent="0.25">
      <c r="A37" s="142">
        <v>2018</v>
      </c>
      <c r="B37" s="392">
        <v>-0.02</v>
      </c>
      <c r="C37" s="392">
        <v>-8.9785006758609232E-3</v>
      </c>
      <c r="D37" s="143">
        <f>D$29*$C37</f>
        <v>-1.7575276166613804E-3</v>
      </c>
      <c r="E37" s="144">
        <f t="shared" ref="E37:F37" si="8">E$29*$C37</f>
        <v>-6.4977379672368255E-4</v>
      </c>
      <c r="F37" s="144">
        <f t="shared" si="8"/>
        <v>-8.598758949294184E-4</v>
      </c>
      <c r="G37" s="144">
        <f t="shared" si="3"/>
        <v>-1.2312085992848148E-3</v>
      </c>
      <c r="H37" s="144">
        <f t="shared" si="4"/>
        <v>-4.7702774090849082E-3</v>
      </c>
      <c r="I37" s="143">
        <f t="shared" si="4"/>
        <v>8.3592080889473785E-4</v>
      </c>
      <c r="J37" s="144">
        <f t="shared" si="4"/>
        <v>-4.5862181452297601E-3</v>
      </c>
      <c r="K37" s="145">
        <f>SUM(D37:G37)-H37-I37+J37</f>
        <v>-5.1502474526388857E-3</v>
      </c>
      <c r="L37" s="76">
        <f>B37-K37</f>
        <v>-1.4849752547361116E-2</v>
      </c>
      <c r="M37" s="144"/>
      <c r="N37" s="146">
        <f>L37-M37</f>
        <v>-1.4849752547361116E-2</v>
      </c>
      <c r="P37" s="62"/>
      <c r="Q37" s="64"/>
    </row>
    <row r="38" spans="1:35" x14ac:dyDescent="0.25">
      <c r="A38" s="60"/>
      <c r="B38" s="74"/>
      <c r="C38" s="74"/>
      <c r="D38" s="74"/>
      <c r="E38" s="74"/>
      <c r="F38" s="74"/>
      <c r="G38" s="74"/>
      <c r="H38" s="74"/>
      <c r="I38" s="74"/>
      <c r="J38" s="74"/>
      <c r="K38" s="75"/>
      <c r="L38" s="75"/>
      <c r="M38" s="74"/>
      <c r="N38" s="75"/>
      <c r="P38" s="62"/>
      <c r="Q38" s="64"/>
    </row>
    <row r="39" spans="1:35" s="46" customFormat="1" x14ac:dyDescent="0.25">
      <c r="A39" s="51" t="s">
        <v>119</v>
      </c>
      <c r="C39" s="56"/>
      <c r="K39" s="76"/>
      <c r="L39" s="64"/>
      <c r="M39" s="77"/>
      <c r="N39" s="59"/>
    </row>
    <row r="40" spans="1:35" ht="45" x14ac:dyDescent="0.25">
      <c r="A40" s="127"/>
      <c r="B40" s="155" t="s">
        <v>105</v>
      </c>
      <c r="C40" s="126" t="s">
        <v>120</v>
      </c>
      <c r="D40" s="127" t="s">
        <v>79</v>
      </c>
      <c r="E40" s="128" t="s">
        <v>77</v>
      </c>
      <c r="F40" s="128" t="s">
        <v>78</v>
      </c>
      <c r="G40" s="128" t="s">
        <v>80</v>
      </c>
      <c r="H40" s="129" t="s">
        <v>88</v>
      </c>
      <c r="I40" s="130" t="s">
        <v>103</v>
      </c>
      <c r="J40" s="156" t="s">
        <v>73</v>
      </c>
      <c r="K40" s="125" t="s">
        <v>108</v>
      </c>
      <c r="L40" s="131" t="s">
        <v>118</v>
      </c>
      <c r="M40" s="131" t="s">
        <v>18</v>
      </c>
      <c r="N40" s="132" t="s">
        <v>10</v>
      </c>
    </row>
    <row r="41" spans="1:35" ht="18" x14ac:dyDescent="0.35">
      <c r="A41" s="142" t="s">
        <v>15</v>
      </c>
      <c r="B41" s="157" t="s">
        <v>9</v>
      </c>
      <c r="C41" s="157" t="s">
        <v>16</v>
      </c>
      <c r="D41" s="98" t="s">
        <v>142</v>
      </c>
      <c r="E41" s="96" t="s">
        <v>143</v>
      </c>
      <c r="F41" s="96" t="s">
        <v>144</v>
      </c>
      <c r="G41" s="134" t="s">
        <v>145</v>
      </c>
      <c r="H41" s="97" t="s">
        <v>139</v>
      </c>
      <c r="I41" s="133" t="s">
        <v>111</v>
      </c>
      <c r="J41" s="97" t="s">
        <v>140</v>
      </c>
      <c r="K41" s="158"/>
      <c r="L41" s="96" t="s">
        <v>74</v>
      </c>
      <c r="M41" s="96" t="s">
        <v>13</v>
      </c>
      <c r="N41" s="135" t="s">
        <v>14</v>
      </c>
    </row>
    <row r="42" spans="1:35" x14ac:dyDescent="0.25">
      <c r="A42" s="60">
        <v>2015</v>
      </c>
      <c r="B42" s="147">
        <f>$C42*B34</f>
        <v>-5730</v>
      </c>
      <c r="C42" s="148">
        <v>209511</v>
      </c>
      <c r="D42" s="148">
        <f t="shared" ref="D42:J45" si="9">$C42*D34</f>
        <v>-1077.710208505227</v>
      </c>
      <c r="E42" s="149">
        <f t="shared" si="9"/>
        <v>-398.43917518550842</v>
      </c>
      <c r="F42" s="149">
        <f t="shared" si="9"/>
        <v>-527.27309729184594</v>
      </c>
      <c r="G42" s="149">
        <f t="shared" si="9"/>
        <v>-754.97310179923898</v>
      </c>
      <c r="H42" s="149">
        <f t="shared" si="9"/>
        <v>-2925.1185656692714</v>
      </c>
      <c r="I42" s="148">
        <f t="shared" si="9"/>
        <v>512.58391658113953</v>
      </c>
      <c r="J42" s="149">
        <f t="shared" si="9"/>
        <v>-2812.2540247390625</v>
      </c>
      <c r="K42" s="148">
        <f>SUM(D42:G42)-H42-I42+J42</f>
        <v>-3158.1149584327509</v>
      </c>
      <c r="L42" s="150">
        <f>B42-K42</f>
        <v>-2571.8850415672491</v>
      </c>
      <c r="M42" s="149"/>
      <c r="N42" s="159">
        <f>(L42-M42)</f>
        <v>-2571.8850415672491</v>
      </c>
      <c r="O42" s="186"/>
    </row>
    <row r="43" spans="1:35" x14ac:dyDescent="0.25">
      <c r="A43" s="60">
        <v>2016</v>
      </c>
      <c r="B43" s="147">
        <f>$C43*B35</f>
        <v>-4100</v>
      </c>
      <c r="C43" s="148">
        <v>214062</v>
      </c>
      <c r="D43" s="148">
        <f t="shared" si="9"/>
        <v>-711.92550598003788</v>
      </c>
      <c r="E43" s="149">
        <f t="shared" si="9"/>
        <v>-263.2052746253969</v>
      </c>
      <c r="F43" s="149">
        <f t="shared" si="9"/>
        <v>-348.31178513174353</v>
      </c>
      <c r="G43" s="149">
        <f t="shared" si="9"/>
        <v>-498.72832534937896</v>
      </c>
      <c r="H43" s="149">
        <f t="shared" si="9"/>
        <v>-1932.3065685756644</v>
      </c>
      <c r="I43" s="148">
        <f t="shared" si="9"/>
        <v>338.60824671541315</v>
      </c>
      <c r="J43" s="149">
        <f t="shared" si="9"/>
        <v>-1857.7492852031796</v>
      </c>
      <c r="K43" s="148">
        <f>SUM(D43:G43)-H43-I43+J43</f>
        <v>-2086.2218544294856</v>
      </c>
      <c r="L43" s="150">
        <f t="shared" ref="L43:L44" si="10">B43-K43</f>
        <v>-2013.7781455705144</v>
      </c>
      <c r="M43" s="149"/>
      <c r="N43" s="159">
        <f>(L43-M43)</f>
        <v>-2013.7781455705144</v>
      </c>
      <c r="O43" s="186"/>
      <c r="P43" s="68"/>
    </row>
    <row r="44" spans="1:35" x14ac:dyDescent="0.25">
      <c r="A44" s="60">
        <v>2017</v>
      </c>
      <c r="B44" s="147">
        <f>$C44*B36</f>
        <v>-5111.6498745694826</v>
      </c>
      <c r="C44" s="148">
        <v>219107.493662308</v>
      </c>
      <c r="D44" s="148">
        <f t="shared" si="9"/>
        <v>-499.60903483263905</v>
      </c>
      <c r="E44" s="149">
        <f t="shared" si="9"/>
        <v>-184.70996208715894</v>
      </c>
      <c r="F44" s="149">
        <f t="shared" si="9"/>
        <v>-244.43528617639299</v>
      </c>
      <c r="G44" s="149">
        <f t="shared" si="9"/>
        <v>-349.99332820432505</v>
      </c>
      <c r="H44" s="149">
        <f t="shared" si="9"/>
        <v>-1356.0376916091636</v>
      </c>
      <c r="I44" s="148">
        <f t="shared" si="9"/>
        <v>237.62561940378518</v>
      </c>
      <c r="J44" s="149">
        <f t="shared" si="9"/>
        <v>-1303.715514537852</v>
      </c>
      <c r="K44" s="148">
        <f t="shared" ref="K44" si="11">SUM(D44:G44)-H44-I44+J44</f>
        <v>-1464.0510536329894</v>
      </c>
      <c r="L44" s="150">
        <f t="shared" si="10"/>
        <v>-3647.5988209364932</v>
      </c>
      <c r="M44" s="149"/>
      <c r="N44" s="159">
        <f>(L44-M44)</f>
        <v>-3647.5988209364932</v>
      </c>
      <c r="O44" s="186"/>
    </row>
    <row r="45" spans="1:35" x14ac:dyDescent="0.25">
      <c r="A45" s="142">
        <v>2018</v>
      </c>
      <c r="B45" s="151">
        <f>$C45*B37</f>
        <v>-4496</v>
      </c>
      <c r="C45" s="152">
        <v>224800</v>
      </c>
      <c r="D45" s="152">
        <f t="shared" si="9"/>
        <v>-395.09220822547832</v>
      </c>
      <c r="E45" s="153">
        <f t="shared" si="9"/>
        <v>-146.06914950348383</v>
      </c>
      <c r="F45" s="153">
        <f t="shared" si="9"/>
        <v>-193.30010118013325</v>
      </c>
      <c r="G45" s="153">
        <f t="shared" si="9"/>
        <v>-276.77569311922639</v>
      </c>
      <c r="H45" s="153">
        <f t="shared" si="9"/>
        <v>-1072.3583615622874</v>
      </c>
      <c r="I45" s="152">
        <f t="shared" si="9"/>
        <v>187.91499783953708</v>
      </c>
      <c r="J45" s="153">
        <f t="shared" si="9"/>
        <v>-1030.9818390476501</v>
      </c>
      <c r="K45" s="152">
        <f>SUM(D45:G45)-H45-I45+J45</f>
        <v>-1157.7756273532216</v>
      </c>
      <c r="L45" s="154">
        <f>B45-K45</f>
        <v>-3338.2243726467786</v>
      </c>
      <c r="M45" s="153"/>
      <c r="N45" s="160">
        <f>(L45-M45)</f>
        <v>-3338.2243726467786</v>
      </c>
      <c r="O45" s="186"/>
      <c r="U45" s="65"/>
    </row>
    <row r="46" spans="1:35" x14ac:dyDescent="0.25">
      <c r="A46" s="73"/>
      <c r="B46" s="150"/>
      <c r="C46" s="149"/>
      <c r="D46" s="149"/>
      <c r="E46" s="149"/>
      <c r="F46" s="149"/>
      <c r="G46" s="149"/>
      <c r="H46" s="149"/>
      <c r="I46" s="149"/>
      <c r="J46" s="149"/>
      <c r="K46" s="149"/>
      <c r="L46" s="150"/>
      <c r="M46" s="149"/>
      <c r="N46" s="150"/>
      <c r="O46" s="186"/>
      <c r="U46" s="65"/>
    </row>
    <row r="47" spans="1:35" s="46" customFormat="1" x14ac:dyDescent="0.25">
      <c r="B47" s="56"/>
      <c r="C47" s="66"/>
      <c r="D47" s="67"/>
    </row>
    <row r="48" spans="1:35" s="46" customFormat="1" x14ac:dyDescent="0.25">
      <c r="C48" s="51"/>
    </row>
    <row r="49" spans="3:12" s="46" customFormat="1" x14ac:dyDescent="0.25">
      <c r="C49" s="51"/>
    </row>
    <row r="50" spans="3:12" s="46" customFormat="1" x14ac:dyDescent="0.25"/>
    <row r="51" spans="3:12" s="46" customFormat="1" x14ac:dyDescent="0.25"/>
    <row r="52" spans="3:12" s="46" customFormat="1" x14ac:dyDescent="0.25"/>
    <row r="53" spans="3:12" s="46" customFormat="1" x14ac:dyDescent="0.25"/>
    <row r="54" spans="3:12" s="46" customFormat="1" x14ac:dyDescent="0.25"/>
    <row r="55" spans="3:12" s="46" customFormat="1" x14ac:dyDescent="0.25"/>
    <row r="56" spans="3:12" s="46" customFormat="1" x14ac:dyDescent="0.25"/>
    <row r="57" spans="3:12" s="46" customFormat="1" x14ac:dyDescent="0.25">
      <c r="C57" s="51"/>
      <c r="E57" s="56"/>
      <c r="F57" s="56"/>
      <c r="G57" s="69"/>
      <c r="H57" s="69"/>
      <c r="I57" s="70"/>
      <c r="J57" s="70"/>
      <c r="K57" s="56"/>
      <c r="L57" s="56"/>
    </row>
    <row r="58" spans="3:12" s="46" customFormat="1" x14ac:dyDescent="0.25">
      <c r="C58" s="51"/>
      <c r="E58" s="71"/>
      <c r="F58" s="56"/>
      <c r="G58" s="72"/>
      <c r="H58" s="72"/>
      <c r="I58" s="70"/>
      <c r="J58" s="70"/>
      <c r="K58" s="56"/>
      <c r="L58" s="56"/>
    </row>
    <row r="59" spans="3:12" s="46" customFormat="1" x14ac:dyDescent="0.25">
      <c r="C59" s="51"/>
      <c r="E59" s="71"/>
      <c r="F59" s="56"/>
      <c r="G59" s="69"/>
      <c r="H59" s="69"/>
      <c r="I59" s="70"/>
      <c r="J59" s="70"/>
      <c r="K59" s="56"/>
      <c r="L59" s="56"/>
    </row>
    <row r="60" spans="3:12" s="46" customFormat="1" x14ac:dyDescent="0.25">
      <c r="C60" s="51"/>
      <c r="E60" s="161"/>
      <c r="F60" s="56"/>
      <c r="G60" s="69"/>
      <c r="H60" s="69"/>
      <c r="I60" s="70"/>
      <c r="J60" s="70"/>
      <c r="K60" s="56"/>
      <c r="L60" s="56"/>
    </row>
    <row r="61" spans="3:12" s="46" customFormat="1" x14ac:dyDescent="0.25">
      <c r="C61" s="51"/>
      <c r="E61" s="161"/>
      <c r="F61" s="56"/>
      <c r="G61" s="56"/>
      <c r="H61" s="56"/>
      <c r="I61" s="56"/>
      <c r="J61" s="56"/>
      <c r="K61" s="56"/>
      <c r="L61" s="56"/>
    </row>
    <row r="62" spans="3:12" s="46" customFormat="1" x14ac:dyDescent="0.25">
      <c r="C62" s="51"/>
      <c r="E62" s="56"/>
      <c r="F62" s="56"/>
      <c r="G62" s="56"/>
      <c r="H62" s="56"/>
      <c r="I62" s="56"/>
      <c r="J62" s="56"/>
      <c r="K62" s="56"/>
      <c r="L62" s="56"/>
    </row>
    <row r="63" spans="3:12" s="46" customFormat="1" x14ac:dyDescent="0.25">
      <c r="C63" s="51"/>
      <c r="E63" s="56"/>
      <c r="F63" s="56"/>
      <c r="G63" s="56"/>
      <c r="H63" s="56"/>
      <c r="I63" s="56"/>
      <c r="J63" s="56"/>
      <c r="K63" s="56"/>
      <c r="L63" s="56"/>
    </row>
    <row r="64" spans="3:12" s="46" customFormat="1" x14ac:dyDescent="0.25">
      <c r="C64" s="51"/>
    </row>
    <row r="65" spans="3:3" s="46" customFormat="1" x14ac:dyDescent="0.25">
      <c r="C65" s="51"/>
    </row>
    <row r="66" spans="3:3" s="46" customFormat="1" x14ac:dyDescent="0.25">
      <c r="C66" s="51"/>
    </row>
    <row r="67" spans="3:3" s="46" customFormat="1" x14ac:dyDescent="0.25">
      <c r="C67" s="51"/>
    </row>
    <row r="68" spans="3:3" s="46" customFormat="1" x14ac:dyDescent="0.25">
      <c r="C68" s="51"/>
    </row>
    <row r="69" spans="3:3" s="46" customFormat="1" x14ac:dyDescent="0.25">
      <c r="C69" s="51"/>
    </row>
    <row r="70" spans="3:3" s="46" customFormat="1" x14ac:dyDescent="0.25">
      <c r="C70" s="51"/>
    </row>
    <row r="71" spans="3:3" s="46" customFormat="1" x14ac:dyDescent="0.25">
      <c r="C71" s="51"/>
    </row>
    <row r="72" spans="3:3" s="46" customFormat="1" x14ac:dyDescent="0.25">
      <c r="C72" s="51"/>
    </row>
    <row r="73" spans="3:3" s="46" customFormat="1" x14ac:dyDescent="0.25">
      <c r="C73" s="51"/>
    </row>
    <row r="74" spans="3:3" s="46" customFormat="1" x14ac:dyDescent="0.25">
      <c r="C74" s="51"/>
    </row>
    <row r="75" spans="3:3" s="46" customFormat="1" x14ac:dyDescent="0.25">
      <c r="C75" s="51"/>
    </row>
    <row r="76" spans="3:3" s="46" customFormat="1" x14ac:dyDescent="0.25">
      <c r="C76" s="51"/>
    </row>
    <row r="77" spans="3:3" s="46" customFormat="1" x14ac:dyDescent="0.25">
      <c r="C77" s="51"/>
    </row>
    <row r="78" spans="3:3" s="46" customFormat="1" x14ac:dyDescent="0.25">
      <c r="C78" s="51"/>
    </row>
    <row r="79" spans="3:3" s="46" customFormat="1" x14ac:dyDescent="0.25">
      <c r="C79" s="51"/>
    </row>
    <row r="80" spans="3:3" s="46" customFormat="1" x14ac:dyDescent="0.25">
      <c r="C80" s="51"/>
    </row>
    <row r="81" spans="3:3" s="46" customFormat="1" x14ac:dyDescent="0.25">
      <c r="C81" s="51"/>
    </row>
    <row r="82" spans="3:3" s="46" customFormat="1" x14ac:dyDescent="0.25">
      <c r="C82" s="51"/>
    </row>
    <row r="83" spans="3:3" s="46" customFormat="1" x14ac:dyDescent="0.25">
      <c r="C83" s="51"/>
    </row>
    <row r="84" spans="3:3" s="46" customFormat="1" x14ac:dyDescent="0.25">
      <c r="C84" s="51"/>
    </row>
    <row r="85" spans="3:3" s="46" customFormat="1" x14ac:dyDescent="0.25">
      <c r="C85" s="51"/>
    </row>
    <row r="86" spans="3:3" s="46" customFormat="1" x14ac:dyDescent="0.25">
      <c r="C86" s="51"/>
    </row>
    <row r="87" spans="3:3" s="46" customFormat="1" x14ac:dyDescent="0.25">
      <c r="C87" s="51"/>
    </row>
    <row r="88" spans="3:3" s="46" customFormat="1" x14ac:dyDescent="0.25">
      <c r="C88" s="51"/>
    </row>
    <row r="89" spans="3:3" s="46" customFormat="1" x14ac:dyDescent="0.25">
      <c r="C89" s="51"/>
    </row>
    <row r="90" spans="3:3" s="46" customFormat="1" x14ac:dyDescent="0.25">
      <c r="C90" s="51"/>
    </row>
    <row r="91" spans="3:3" s="46" customFormat="1" x14ac:dyDescent="0.25">
      <c r="C91" s="51"/>
    </row>
    <row r="92" spans="3:3" s="46" customFormat="1" x14ac:dyDescent="0.25">
      <c r="C92" s="51"/>
    </row>
    <row r="93" spans="3:3" s="46" customFormat="1" x14ac:dyDescent="0.25">
      <c r="C93" s="51"/>
    </row>
    <row r="94" spans="3:3" s="46" customFormat="1" x14ac:dyDescent="0.25">
      <c r="C94" s="51"/>
    </row>
    <row r="95" spans="3:3" s="46" customFormat="1" x14ac:dyDescent="0.25">
      <c r="C95" s="51"/>
    </row>
    <row r="96" spans="3:3" s="46" customFormat="1" x14ac:dyDescent="0.25">
      <c r="C96" s="51"/>
    </row>
    <row r="97" spans="3:3" s="46" customFormat="1" x14ac:dyDescent="0.25">
      <c r="C97" s="51"/>
    </row>
    <row r="98" spans="3:3" s="46" customFormat="1" x14ac:dyDescent="0.25">
      <c r="C98" s="51"/>
    </row>
    <row r="99" spans="3:3" s="46" customFormat="1" x14ac:dyDescent="0.25">
      <c r="C99" s="51"/>
    </row>
    <row r="100" spans="3:3" s="46" customFormat="1" x14ac:dyDescent="0.25">
      <c r="C100" s="51"/>
    </row>
    <row r="101" spans="3:3" s="46" customFormat="1" x14ac:dyDescent="0.25">
      <c r="C101" s="51"/>
    </row>
    <row r="102" spans="3:3" s="46" customFormat="1" x14ac:dyDescent="0.25">
      <c r="C102" s="51"/>
    </row>
    <row r="103" spans="3:3" s="46" customFormat="1" x14ac:dyDescent="0.25">
      <c r="C103" s="51"/>
    </row>
    <row r="104" spans="3:3" s="46" customFormat="1" x14ac:dyDescent="0.25">
      <c r="C104" s="51"/>
    </row>
    <row r="105" spans="3:3" s="46" customFormat="1" x14ac:dyDescent="0.25">
      <c r="C105" s="51"/>
    </row>
    <row r="106" spans="3:3" s="46" customFormat="1" x14ac:dyDescent="0.25">
      <c r="C106" s="51"/>
    </row>
    <row r="107" spans="3:3" s="46" customFormat="1" x14ac:dyDescent="0.25">
      <c r="C107" s="51"/>
    </row>
    <row r="108" spans="3:3" s="46" customFormat="1" x14ac:dyDescent="0.25">
      <c r="C108" s="51"/>
    </row>
    <row r="109" spans="3:3" s="46" customFormat="1" x14ac:dyDescent="0.25">
      <c r="C109" s="51"/>
    </row>
    <row r="110" spans="3:3" s="46" customFormat="1" x14ac:dyDescent="0.25">
      <c r="C110" s="51"/>
    </row>
    <row r="111" spans="3:3" s="46" customFormat="1" x14ac:dyDescent="0.25">
      <c r="C111" s="51"/>
    </row>
    <row r="112" spans="3:3" s="46" customFormat="1" x14ac:dyDescent="0.25">
      <c r="C112" s="51"/>
    </row>
    <row r="113" spans="3:3" s="46" customFormat="1" x14ac:dyDescent="0.25">
      <c r="C113" s="51"/>
    </row>
    <row r="114" spans="3:3" s="46" customFormat="1" x14ac:dyDescent="0.25">
      <c r="C114" s="51"/>
    </row>
    <row r="115" spans="3:3" s="46" customFormat="1" x14ac:dyDescent="0.25">
      <c r="C115" s="51"/>
    </row>
    <row r="116" spans="3:3" s="46" customFormat="1" x14ac:dyDescent="0.25">
      <c r="C116" s="51"/>
    </row>
    <row r="117" spans="3:3" s="46" customFormat="1" x14ac:dyDescent="0.25">
      <c r="C117" s="51"/>
    </row>
    <row r="118" spans="3:3" s="46" customFormat="1" x14ac:dyDescent="0.25">
      <c r="C118" s="51"/>
    </row>
    <row r="119" spans="3:3" s="46" customFormat="1" x14ac:dyDescent="0.25">
      <c r="C119" s="51"/>
    </row>
    <row r="120" spans="3:3" s="46" customFormat="1" x14ac:dyDescent="0.25">
      <c r="C120" s="51"/>
    </row>
    <row r="121" spans="3:3" s="46" customFormat="1" x14ac:dyDescent="0.25">
      <c r="C121" s="51"/>
    </row>
    <row r="122" spans="3:3" s="46" customFormat="1" x14ac:dyDescent="0.25">
      <c r="C122" s="51"/>
    </row>
    <row r="123" spans="3:3" s="46" customFormat="1" x14ac:dyDescent="0.25">
      <c r="C123" s="51"/>
    </row>
    <row r="124" spans="3:3" s="46" customFormat="1" x14ac:dyDescent="0.25">
      <c r="C124" s="51"/>
    </row>
    <row r="125" spans="3:3" s="46" customFormat="1" x14ac:dyDescent="0.25">
      <c r="C125" s="51"/>
    </row>
    <row r="126" spans="3:3" s="46" customFormat="1" x14ac:dyDescent="0.25">
      <c r="C126" s="51"/>
    </row>
    <row r="127" spans="3:3" s="46" customFormat="1" x14ac:dyDescent="0.25">
      <c r="C127" s="51"/>
    </row>
    <row r="128" spans="3:3" s="46" customFormat="1" x14ac:dyDescent="0.25">
      <c r="C128" s="51"/>
    </row>
    <row r="129" spans="3:3" s="46" customFormat="1" x14ac:dyDescent="0.25">
      <c r="C129" s="51"/>
    </row>
    <row r="130" spans="3:3" s="46" customFormat="1" x14ac:dyDescent="0.25">
      <c r="C130" s="51"/>
    </row>
    <row r="131" spans="3:3" s="46" customFormat="1" x14ac:dyDescent="0.25">
      <c r="C131" s="51"/>
    </row>
    <row r="132" spans="3:3" s="46" customFormat="1" x14ac:dyDescent="0.25">
      <c r="C132" s="51"/>
    </row>
    <row r="133" spans="3:3" s="46" customFormat="1" x14ac:dyDescent="0.25">
      <c r="C133" s="51"/>
    </row>
    <row r="134" spans="3:3" s="46" customFormat="1" x14ac:dyDescent="0.25">
      <c r="C134" s="51"/>
    </row>
    <row r="135" spans="3:3" s="46" customFormat="1" x14ac:dyDescent="0.25">
      <c r="C135" s="51"/>
    </row>
    <row r="136" spans="3:3" s="46" customFormat="1" x14ac:dyDescent="0.25">
      <c r="C136" s="51"/>
    </row>
    <row r="137" spans="3:3" s="46" customFormat="1" x14ac:dyDescent="0.25">
      <c r="C137" s="51"/>
    </row>
    <row r="138" spans="3:3" s="46" customFormat="1" x14ac:dyDescent="0.25">
      <c r="C138" s="51"/>
    </row>
    <row r="139" spans="3:3" s="46" customFormat="1" x14ac:dyDescent="0.25">
      <c r="C139" s="51"/>
    </row>
    <row r="140" spans="3:3" s="46" customFormat="1" x14ac:dyDescent="0.25">
      <c r="C140" s="51"/>
    </row>
    <row r="141" spans="3:3" s="46" customFormat="1" x14ac:dyDescent="0.25">
      <c r="C141" s="51"/>
    </row>
    <row r="142" spans="3:3" s="46" customFormat="1" x14ac:dyDescent="0.25">
      <c r="C142" s="51"/>
    </row>
    <row r="143" spans="3:3" s="46" customFormat="1" x14ac:dyDescent="0.25">
      <c r="C143" s="51"/>
    </row>
    <row r="144" spans="3:3" s="46" customFormat="1" x14ac:dyDescent="0.25">
      <c r="C144" s="51"/>
    </row>
    <row r="145" spans="3:3" s="46" customFormat="1" x14ac:dyDescent="0.25">
      <c r="C145" s="51"/>
    </row>
    <row r="146" spans="3:3" s="46" customFormat="1" x14ac:dyDescent="0.25">
      <c r="C146" s="51"/>
    </row>
    <row r="147" spans="3:3" s="46" customFormat="1" x14ac:dyDescent="0.25">
      <c r="C147" s="51"/>
    </row>
    <row r="148" spans="3:3" s="46" customFormat="1" x14ac:dyDescent="0.25">
      <c r="C148" s="51"/>
    </row>
    <row r="149" spans="3:3" s="46" customFormat="1" x14ac:dyDescent="0.25">
      <c r="C149" s="51"/>
    </row>
    <row r="150" spans="3:3" s="46" customFormat="1" x14ac:dyDescent="0.25">
      <c r="C150" s="51"/>
    </row>
    <row r="151" spans="3:3" s="46" customFormat="1" x14ac:dyDescent="0.25">
      <c r="C151" s="51"/>
    </row>
    <row r="152" spans="3:3" s="46" customFormat="1" x14ac:dyDescent="0.25">
      <c r="C152" s="51"/>
    </row>
    <row r="153" spans="3:3" s="46" customFormat="1" x14ac:dyDescent="0.25">
      <c r="C153" s="51"/>
    </row>
    <row r="154" spans="3:3" s="46" customFormat="1" x14ac:dyDescent="0.25">
      <c r="C154" s="51"/>
    </row>
    <row r="155" spans="3:3" s="46" customFormat="1" x14ac:dyDescent="0.25">
      <c r="C155" s="51"/>
    </row>
    <row r="156" spans="3:3" s="46" customFormat="1" x14ac:dyDescent="0.25">
      <c r="C156" s="51"/>
    </row>
    <row r="157" spans="3:3" s="46" customFormat="1" x14ac:dyDescent="0.25">
      <c r="C157" s="51"/>
    </row>
    <row r="158" spans="3:3" s="46" customFormat="1" x14ac:dyDescent="0.25">
      <c r="C158" s="51"/>
    </row>
    <row r="159" spans="3:3" s="46" customFormat="1" x14ac:dyDescent="0.25">
      <c r="C159" s="51"/>
    </row>
    <row r="160" spans="3:3" s="46" customFormat="1" x14ac:dyDescent="0.25">
      <c r="C160" s="51"/>
    </row>
    <row r="161" spans="3:3" s="46" customFormat="1" x14ac:dyDescent="0.25">
      <c r="C161" s="51"/>
    </row>
    <row r="162" spans="3:3" s="46" customFormat="1" x14ac:dyDescent="0.25">
      <c r="C162" s="51"/>
    </row>
    <row r="163" spans="3:3" s="46" customFormat="1" x14ac:dyDescent="0.25">
      <c r="C163" s="51"/>
    </row>
    <row r="164" spans="3:3" s="46" customFormat="1" x14ac:dyDescent="0.25">
      <c r="C164" s="51"/>
    </row>
    <row r="165" spans="3:3" s="46" customFormat="1" x14ac:dyDescent="0.25">
      <c r="C165" s="51"/>
    </row>
    <row r="166" spans="3:3" s="46" customFormat="1" x14ac:dyDescent="0.25">
      <c r="C166" s="51"/>
    </row>
    <row r="167" spans="3:3" s="46" customFormat="1" x14ac:dyDescent="0.25">
      <c r="C167" s="51"/>
    </row>
    <row r="168" spans="3:3" s="46" customFormat="1" x14ac:dyDescent="0.25">
      <c r="C168" s="51"/>
    </row>
    <row r="169" spans="3:3" s="46" customFormat="1" x14ac:dyDescent="0.25">
      <c r="C169" s="51"/>
    </row>
    <row r="170" spans="3:3" s="46" customFormat="1" x14ac:dyDescent="0.25">
      <c r="C170" s="51"/>
    </row>
    <row r="171" spans="3:3" s="46" customFormat="1" x14ac:dyDescent="0.25">
      <c r="C171" s="51"/>
    </row>
    <row r="172" spans="3:3" s="46" customFormat="1" x14ac:dyDescent="0.25">
      <c r="C172" s="51"/>
    </row>
    <row r="173" spans="3:3" s="46" customFormat="1" x14ac:dyDescent="0.25">
      <c r="C173" s="51"/>
    </row>
    <row r="174" spans="3:3" s="46" customFormat="1" x14ac:dyDescent="0.25">
      <c r="C174" s="51"/>
    </row>
    <row r="175" spans="3:3" s="46" customFormat="1" x14ac:dyDescent="0.25">
      <c r="C175" s="51"/>
    </row>
    <row r="176" spans="3:3" s="46" customFormat="1" x14ac:dyDescent="0.25">
      <c r="C176" s="51"/>
    </row>
    <row r="177" spans="3:3" s="46" customFormat="1" x14ac:dyDescent="0.25">
      <c r="C177" s="51"/>
    </row>
    <row r="178" spans="3:3" s="46" customFormat="1" x14ac:dyDescent="0.25">
      <c r="C178" s="51"/>
    </row>
    <row r="179" spans="3:3" s="46" customFormat="1" x14ac:dyDescent="0.25">
      <c r="C179" s="51"/>
    </row>
    <row r="180" spans="3:3" s="46" customFormat="1" x14ac:dyDescent="0.25">
      <c r="C180" s="51"/>
    </row>
    <row r="181" spans="3:3" s="46" customFormat="1" x14ac:dyDescent="0.25">
      <c r="C181" s="51"/>
    </row>
    <row r="182" spans="3:3" s="46" customFormat="1" x14ac:dyDescent="0.25">
      <c r="C182" s="51"/>
    </row>
    <row r="183" spans="3:3" s="46" customFormat="1" x14ac:dyDescent="0.25">
      <c r="C183" s="51"/>
    </row>
    <row r="184" spans="3:3" s="46" customFormat="1" x14ac:dyDescent="0.25">
      <c r="C184" s="51"/>
    </row>
    <row r="185" spans="3:3" s="46" customFormat="1" x14ac:dyDescent="0.25">
      <c r="C185" s="51"/>
    </row>
    <row r="186" spans="3:3" s="46" customFormat="1" x14ac:dyDescent="0.25">
      <c r="C186" s="51"/>
    </row>
    <row r="187" spans="3:3" s="46" customFormat="1" x14ac:dyDescent="0.25">
      <c r="C187" s="51"/>
    </row>
    <row r="188" spans="3:3" s="46" customFormat="1" x14ac:dyDescent="0.25">
      <c r="C188" s="51"/>
    </row>
    <row r="189" spans="3:3" s="46" customFormat="1" x14ac:dyDescent="0.25">
      <c r="C189" s="51"/>
    </row>
    <row r="190" spans="3:3" s="46" customFormat="1" x14ac:dyDescent="0.25">
      <c r="C190" s="51"/>
    </row>
    <row r="191" spans="3:3" s="46" customFormat="1" x14ac:dyDescent="0.25">
      <c r="C191" s="51"/>
    </row>
    <row r="192" spans="3:3" s="46" customFormat="1" x14ac:dyDescent="0.25">
      <c r="C192" s="51"/>
    </row>
    <row r="193" spans="3:3" s="46" customFormat="1" x14ac:dyDescent="0.25">
      <c r="C193" s="51"/>
    </row>
    <row r="194" spans="3:3" s="46" customFormat="1" x14ac:dyDescent="0.25">
      <c r="C194" s="51"/>
    </row>
    <row r="195" spans="3:3" s="46" customFormat="1" x14ac:dyDescent="0.25">
      <c r="C195" s="51"/>
    </row>
    <row r="196" spans="3:3" s="46" customFormat="1" x14ac:dyDescent="0.25">
      <c r="C196" s="51"/>
    </row>
    <row r="197" spans="3:3" s="46" customFormat="1" x14ac:dyDescent="0.25">
      <c r="C197" s="51"/>
    </row>
    <row r="198" spans="3:3" s="46" customFormat="1" x14ac:dyDescent="0.25">
      <c r="C198" s="51"/>
    </row>
    <row r="199" spans="3:3" s="46" customFormat="1" x14ac:dyDescent="0.25">
      <c r="C199" s="51"/>
    </row>
    <row r="200" spans="3:3" s="46" customFormat="1" x14ac:dyDescent="0.25">
      <c r="C200" s="51"/>
    </row>
    <row r="201" spans="3:3" s="46" customFormat="1" x14ac:dyDescent="0.25">
      <c r="C201" s="51"/>
    </row>
    <row r="202" spans="3:3" s="46" customFormat="1" x14ac:dyDescent="0.25">
      <c r="C202" s="51"/>
    </row>
    <row r="203" spans="3:3" s="46" customFormat="1" x14ac:dyDescent="0.25">
      <c r="C203" s="51"/>
    </row>
    <row r="204" spans="3:3" s="46" customFormat="1" x14ac:dyDescent="0.25">
      <c r="C204" s="51"/>
    </row>
    <row r="205" spans="3:3" s="46" customFormat="1" x14ac:dyDescent="0.25">
      <c r="C205" s="51"/>
    </row>
    <row r="206" spans="3:3" s="46" customFormat="1" x14ac:dyDescent="0.25">
      <c r="C206" s="51"/>
    </row>
    <row r="207" spans="3:3" s="46" customFormat="1" x14ac:dyDescent="0.25">
      <c r="C207" s="51"/>
    </row>
    <row r="208" spans="3:3" s="46" customFormat="1" x14ac:dyDescent="0.25">
      <c r="C208" s="51"/>
    </row>
    <row r="209" spans="3:3" s="46" customFormat="1" x14ac:dyDescent="0.25">
      <c r="C209" s="51"/>
    </row>
    <row r="210" spans="3:3" s="46" customFormat="1" x14ac:dyDescent="0.25">
      <c r="C210" s="51"/>
    </row>
    <row r="211" spans="3:3" s="46" customFormat="1" x14ac:dyDescent="0.25">
      <c r="C211" s="51"/>
    </row>
    <row r="212" spans="3:3" s="46" customFormat="1" x14ac:dyDescent="0.25">
      <c r="C212" s="51"/>
    </row>
    <row r="213" spans="3:3" s="46" customFormat="1" x14ac:dyDescent="0.25">
      <c r="C213" s="51"/>
    </row>
    <row r="214" spans="3:3" s="46" customFormat="1" x14ac:dyDescent="0.25">
      <c r="C214" s="51"/>
    </row>
    <row r="215" spans="3:3" s="46" customFormat="1" x14ac:dyDescent="0.25">
      <c r="C215" s="51"/>
    </row>
    <row r="216" spans="3:3" s="46" customFormat="1" x14ac:dyDescent="0.25">
      <c r="C216" s="51"/>
    </row>
    <row r="217" spans="3:3" s="46" customFormat="1" x14ac:dyDescent="0.25">
      <c r="C217" s="51"/>
    </row>
    <row r="218" spans="3:3" s="46" customFormat="1" x14ac:dyDescent="0.25">
      <c r="C218" s="51"/>
    </row>
    <row r="219" spans="3:3" s="46" customFormat="1" x14ac:dyDescent="0.25">
      <c r="C219" s="51"/>
    </row>
    <row r="220" spans="3:3" s="46" customFormat="1" x14ac:dyDescent="0.25">
      <c r="C220" s="51"/>
    </row>
    <row r="221" spans="3:3" s="46" customFormat="1" x14ac:dyDescent="0.25">
      <c r="C221" s="51"/>
    </row>
    <row r="222" spans="3:3" s="46" customFormat="1" x14ac:dyDescent="0.25">
      <c r="C222" s="51"/>
    </row>
    <row r="223" spans="3:3" s="46" customFormat="1" x14ac:dyDescent="0.25">
      <c r="C223" s="51"/>
    </row>
    <row r="224" spans="3:3" s="46" customFormat="1" x14ac:dyDescent="0.25">
      <c r="C224" s="51"/>
    </row>
    <row r="225" spans="3:3" s="46" customFormat="1" x14ac:dyDescent="0.25">
      <c r="C225" s="51"/>
    </row>
    <row r="226" spans="3:3" s="46" customFormat="1" x14ac:dyDescent="0.25">
      <c r="C226" s="51"/>
    </row>
    <row r="227" spans="3:3" s="46" customFormat="1" x14ac:dyDescent="0.25">
      <c r="C227" s="51"/>
    </row>
    <row r="228" spans="3:3" s="46" customFormat="1" x14ac:dyDescent="0.25">
      <c r="C228" s="51"/>
    </row>
    <row r="229" spans="3:3" s="46" customFormat="1" x14ac:dyDescent="0.25">
      <c r="C229" s="51"/>
    </row>
    <row r="230" spans="3:3" s="46" customFormat="1" x14ac:dyDescent="0.25">
      <c r="C230" s="51"/>
    </row>
    <row r="231" spans="3:3" s="46" customFormat="1" x14ac:dyDescent="0.25">
      <c r="C231" s="51"/>
    </row>
    <row r="232" spans="3:3" s="46" customFormat="1" x14ac:dyDescent="0.25">
      <c r="C232" s="51"/>
    </row>
    <row r="233" spans="3:3" s="46" customFormat="1" x14ac:dyDescent="0.25">
      <c r="C233" s="51"/>
    </row>
    <row r="234" spans="3:3" s="46" customFormat="1" x14ac:dyDescent="0.25">
      <c r="C234" s="51"/>
    </row>
    <row r="235" spans="3:3" s="46" customFormat="1" x14ac:dyDescent="0.25">
      <c r="C235" s="51"/>
    </row>
    <row r="236" spans="3:3" s="46" customFormat="1" x14ac:dyDescent="0.25">
      <c r="C236" s="51"/>
    </row>
    <row r="237" spans="3:3" s="46" customFormat="1" x14ac:dyDescent="0.25">
      <c r="C237" s="51"/>
    </row>
    <row r="238" spans="3:3" s="46" customFormat="1" x14ac:dyDescent="0.25">
      <c r="C238" s="51"/>
    </row>
    <row r="239" spans="3:3" s="46" customFormat="1" x14ac:dyDescent="0.25">
      <c r="C239" s="51"/>
    </row>
    <row r="240" spans="3:3" s="46" customFormat="1" x14ac:dyDescent="0.25">
      <c r="C240" s="51"/>
    </row>
    <row r="241" spans="3:3" s="46" customFormat="1" x14ac:dyDescent="0.25">
      <c r="C241" s="51"/>
    </row>
    <row r="242" spans="3:3" s="46" customFormat="1" x14ac:dyDescent="0.25">
      <c r="C242" s="51"/>
    </row>
    <row r="243" spans="3:3" s="46" customFormat="1" x14ac:dyDescent="0.25">
      <c r="C243" s="51"/>
    </row>
    <row r="244" spans="3:3" s="46" customFormat="1" x14ac:dyDescent="0.25">
      <c r="C244" s="51"/>
    </row>
    <row r="245" spans="3:3" s="46" customFormat="1" x14ac:dyDescent="0.25">
      <c r="C245" s="51"/>
    </row>
    <row r="246" spans="3:3" s="46" customFormat="1" x14ac:dyDescent="0.25">
      <c r="C246" s="51"/>
    </row>
    <row r="247" spans="3:3" s="46" customFormat="1" x14ac:dyDescent="0.25">
      <c r="C247" s="51"/>
    </row>
    <row r="248" spans="3:3" s="46" customFormat="1" x14ac:dyDescent="0.25">
      <c r="C248" s="51"/>
    </row>
    <row r="249" spans="3:3" s="46" customFormat="1" x14ac:dyDescent="0.25">
      <c r="C249" s="51"/>
    </row>
    <row r="250" spans="3:3" s="46" customFormat="1" x14ac:dyDescent="0.25">
      <c r="C250" s="51"/>
    </row>
    <row r="251" spans="3:3" s="46" customFormat="1" x14ac:dyDescent="0.25">
      <c r="C251" s="51"/>
    </row>
    <row r="252" spans="3:3" s="46" customFormat="1" x14ac:dyDescent="0.25">
      <c r="C252" s="51"/>
    </row>
    <row r="253" spans="3:3" s="46" customFormat="1" x14ac:dyDescent="0.25">
      <c r="C253" s="51"/>
    </row>
    <row r="254" spans="3:3" s="46" customFormat="1" x14ac:dyDescent="0.25">
      <c r="C254" s="51"/>
    </row>
    <row r="255" spans="3:3" s="46" customFormat="1" x14ac:dyDescent="0.25">
      <c r="C255" s="51"/>
    </row>
    <row r="256" spans="3:3" s="46" customFormat="1" x14ac:dyDescent="0.25">
      <c r="C256" s="51"/>
    </row>
    <row r="257" spans="3:3" s="46" customFormat="1" x14ac:dyDescent="0.25">
      <c r="C257" s="51"/>
    </row>
    <row r="258" spans="3:3" s="46" customFormat="1" x14ac:dyDescent="0.25">
      <c r="C258" s="51"/>
    </row>
    <row r="259" spans="3:3" s="46" customFormat="1" x14ac:dyDescent="0.25">
      <c r="C259" s="51"/>
    </row>
    <row r="260" spans="3:3" s="46" customFormat="1" x14ac:dyDescent="0.25">
      <c r="C260" s="51"/>
    </row>
    <row r="261" spans="3:3" s="46" customFormat="1" x14ac:dyDescent="0.25">
      <c r="C261" s="51"/>
    </row>
    <row r="262" spans="3:3" s="46" customFormat="1" x14ac:dyDescent="0.25">
      <c r="C262" s="51"/>
    </row>
    <row r="263" spans="3:3" s="46" customFormat="1" x14ac:dyDescent="0.25">
      <c r="C263" s="51"/>
    </row>
    <row r="264" spans="3:3" s="46" customFormat="1" x14ac:dyDescent="0.25">
      <c r="C264" s="51"/>
    </row>
    <row r="265" spans="3:3" s="46" customFormat="1" x14ac:dyDescent="0.25">
      <c r="C265" s="51"/>
    </row>
    <row r="266" spans="3:3" s="46" customFormat="1" x14ac:dyDescent="0.25">
      <c r="C266" s="51"/>
    </row>
    <row r="267" spans="3:3" s="46" customFormat="1" x14ac:dyDescent="0.25">
      <c r="C267" s="51"/>
    </row>
    <row r="268" spans="3:3" s="46" customFormat="1" x14ac:dyDescent="0.25">
      <c r="C268" s="51"/>
    </row>
    <row r="269" spans="3:3" s="46" customFormat="1" x14ac:dyDescent="0.25">
      <c r="C269" s="51"/>
    </row>
    <row r="270" spans="3:3" s="46" customFormat="1" x14ac:dyDescent="0.25">
      <c r="C270" s="51"/>
    </row>
    <row r="271" spans="3:3" s="46" customFormat="1" x14ac:dyDescent="0.25">
      <c r="C271" s="51"/>
    </row>
    <row r="272" spans="3:3" s="46" customFormat="1" x14ac:dyDescent="0.25">
      <c r="C272" s="51"/>
    </row>
    <row r="273" spans="3:3" s="46" customFormat="1" x14ac:dyDescent="0.25">
      <c r="C273" s="51"/>
    </row>
    <row r="274" spans="3:3" s="46" customFormat="1" x14ac:dyDescent="0.25">
      <c r="C274" s="51"/>
    </row>
    <row r="275" spans="3:3" s="46" customFormat="1" x14ac:dyDescent="0.25">
      <c r="C275" s="51"/>
    </row>
    <row r="276" spans="3:3" s="46" customFormat="1" x14ac:dyDescent="0.25">
      <c r="C276" s="51"/>
    </row>
    <row r="277" spans="3:3" s="46" customFormat="1" x14ac:dyDescent="0.25">
      <c r="C277" s="51"/>
    </row>
    <row r="278" spans="3:3" s="46" customFormat="1" x14ac:dyDescent="0.25">
      <c r="C278" s="51"/>
    </row>
    <row r="279" spans="3:3" s="46" customFormat="1" x14ac:dyDescent="0.25">
      <c r="C279" s="51"/>
    </row>
    <row r="280" spans="3:3" s="46" customFormat="1" x14ac:dyDescent="0.25">
      <c r="C280" s="51"/>
    </row>
    <row r="281" spans="3:3" s="46" customFormat="1" x14ac:dyDescent="0.25">
      <c r="C281" s="51"/>
    </row>
    <row r="282" spans="3:3" s="46" customFormat="1" x14ac:dyDescent="0.25">
      <c r="C282" s="51"/>
    </row>
    <row r="283" spans="3:3" s="46" customFormat="1" x14ac:dyDescent="0.25">
      <c r="C283" s="51"/>
    </row>
    <row r="284" spans="3:3" s="46" customFormat="1" x14ac:dyDescent="0.25">
      <c r="C284" s="51"/>
    </row>
    <row r="285" spans="3:3" s="46" customFormat="1" x14ac:dyDescent="0.25">
      <c r="C285" s="51"/>
    </row>
    <row r="286" spans="3:3" s="46" customFormat="1" x14ac:dyDescent="0.25">
      <c r="C286" s="51"/>
    </row>
    <row r="287" spans="3:3" s="46" customFormat="1" x14ac:dyDescent="0.25">
      <c r="C287" s="51"/>
    </row>
    <row r="288" spans="3:3" s="46" customFormat="1" x14ac:dyDescent="0.25">
      <c r="C288" s="51"/>
    </row>
    <row r="289" spans="3:3" s="46" customFormat="1" x14ac:dyDescent="0.25">
      <c r="C289" s="51"/>
    </row>
    <row r="290" spans="3:3" s="46" customFormat="1" x14ac:dyDescent="0.25">
      <c r="C290" s="51"/>
    </row>
    <row r="291" spans="3:3" s="46" customFormat="1" x14ac:dyDescent="0.25">
      <c r="C291" s="51"/>
    </row>
    <row r="292" spans="3:3" s="46" customFormat="1" x14ac:dyDescent="0.25">
      <c r="C292" s="51"/>
    </row>
    <row r="293" spans="3:3" s="46" customFormat="1" x14ac:dyDescent="0.25">
      <c r="C293" s="51"/>
    </row>
    <row r="294" spans="3:3" s="46" customFormat="1" x14ac:dyDescent="0.25">
      <c r="C294" s="51"/>
    </row>
    <row r="295" spans="3:3" s="46" customFormat="1" x14ac:dyDescent="0.25">
      <c r="C295" s="51"/>
    </row>
    <row r="296" spans="3:3" s="46" customFormat="1" x14ac:dyDescent="0.25">
      <c r="C296" s="51"/>
    </row>
    <row r="297" spans="3:3" s="46" customFormat="1" x14ac:dyDescent="0.25">
      <c r="C297" s="51"/>
    </row>
    <row r="298" spans="3:3" s="46" customFormat="1" x14ac:dyDescent="0.25">
      <c r="C298" s="51"/>
    </row>
    <row r="299" spans="3:3" s="46" customFormat="1" x14ac:dyDescent="0.25">
      <c r="C299" s="51"/>
    </row>
    <row r="300" spans="3:3" s="46" customFormat="1" x14ac:dyDescent="0.25">
      <c r="C300" s="51"/>
    </row>
    <row r="301" spans="3:3" s="46" customFormat="1" x14ac:dyDescent="0.25">
      <c r="C301" s="51"/>
    </row>
    <row r="302" spans="3:3" s="46" customFormat="1" x14ac:dyDescent="0.25">
      <c r="C302" s="51"/>
    </row>
    <row r="303" spans="3:3" s="46" customFormat="1" x14ac:dyDescent="0.25">
      <c r="C303" s="51"/>
    </row>
    <row r="304" spans="3:3" s="46" customFormat="1" x14ac:dyDescent="0.25">
      <c r="C304" s="51"/>
    </row>
    <row r="305" spans="3:3" s="46" customFormat="1" x14ac:dyDescent="0.25">
      <c r="C305" s="51"/>
    </row>
    <row r="306" spans="3:3" s="46" customFormat="1" x14ac:dyDescent="0.25">
      <c r="C306" s="51"/>
    </row>
    <row r="307" spans="3:3" s="46" customFormat="1" x14ac:dyDescent="0.25">
      <c r="C307" s="51"/>
    </row>
    <row r="308" spans="3:3" s="46" customFormat="1" x14ac:dyDescent="0.25">
      <c r="C308" s="51"/>
    </row>
    <row r="309" spans="3:3" s="46" customFormat="1" x14ac:dyDescent="0.25">
      <c r="C309" s="51"/>
    </row>
    <row r="310" spans="3:3" s="46" customFormat="1" x14ac:dyDescent="0.25">
      <c r="C310" s="51"/>
    </row>
    <row r="311" spans="3:3" s="46" customFormat="1" x14ac:dyDescent="0.25">
      <c r="C311" s="51"/>
    </row>
    <row r="312" spans="3:3" s="46" customFormat="1" x14ac:dyDescent="0.25">
      <c r="C312" s="51"/>
    </row>
    <row r="313" spans="3:3" s="46" customFormat="1" x14ac:dyDescent="0.25">
      <c r="C313" s="51"/>
    </row>
    <row r="314" spans="3:3" s="46" customFormat="1" x14ac:dyDescent="0.25">
      <c r="C314" s="51"/>
    </row>
    <row r="315" spans="3:3" s="46" customFormat="1" x14ac:dyDescent="0.25">
      <c r="C315" s="51"/>
    </row>
    <row r="316" spans="3:3" s="46" customFormat="1" x14ac:dyDescent="0.25">
      <c r="C316" s="51"/>
    </row>
    <row r="317" spans="3:3" s="46" customFormat="1" x14ac:dyDescent="0.25">
      <c r="C317" s="51"/>
    </row>
    <row r="318" spans="3:3" s="46" customFormat="1" x14ac:dyDescent="0.25">
      <c r="C318" s="51"/>
    </row>
    <row r="319" spans="3:3" s="46" customFormat="1" x14ac:dyDescent="0.25">
      <c r="C319" s="51"/>
    </row>
    <row r="320" spans="3:3" s="46" customFormat="1" x14ac:dyDescent="0.25">
      <c r="C320" s="51"/>
    </row>
    <row r="321" spans="3:3" s="46" customFormat="1" x14ac:dyDescent="0.25">
      <c r="C321" s="51"/>
    </row>
    <row r="322" spans="3:3" s="46" customFormat="1" x14ac:dyDescent="0.25">
      <c r="C322" s="51"/>
    </row>
    <row r="323" spans="3:3" s="46" customFormat="1" x14ac:dyDescent="0.25">
      <c r="C323" s="51"/>
    </row>
    <row r="324" spans="3:3" s="46" customFormat="1" x14ac:dyDescent="0.25">
      <c r="C324" s="51"/>
    </row>
    <row r="325" spans="3:3" s="46" customFormat="1" x14ac:dyDescent="0.25">
      <c r="C325" s="51"/>
    </row>
    <row r="326" spans="3:3" s="46" customFormat="1" x14ac:dyDescent="0.25">
      <c r="C326" s="51"/>
    </row>
    <row r="327" spans="3:3" s="46" customFormat="1" x14ac:dyDescent="0.25">
      <c r="C327" s="51"/>
    </row>
    <row r="328" spans="3:3" s="46" customFormat="1" x14ac:dyDescent="0.25">
      <c r="C328" s="51"/>
    </row>
    <row r="329" spans="3:3" s="46" customFormat="1" x14ac:dyDescent="0.25">
      <c r="C329" s="51"/>
    </row>
    <row r="330" spans="3:3" s="46" customFormat="1" x14ac:dyDescent="0.25">
      <c r="C330" s="51"/>
    </row>
    <row r="331" spans="3:3" s="46" customFormat="1" x14ac:dyDescent="0.25">
      <c r="C331" s="51"/>
    </row>
    <row r="332" spans="3:3" s="46" customFormat="1" x14ac:dyDescent="0.25">
      <c r="C332" s="51"/>
    </row>
    <row r="333" spans="3:3" s="46" customFormat="1" x14ac:dyDescent="0.25">
      <c r="C333" s="51"/>
    </row>
    <row r="334" spans="3:3" s="46" customFormat="1" x14ac:dyDescent="0.25">
      <c r="C334" s="51"/>
    </row>
    <row r="335" spans="3:3" s="46" customFormat="1" x14ac:dyDescent="0.25">
      <c r="C335" s="51"/>
    </row>
    <row r="336" spans="3:3" s="46" customFormat="1" x14ac:dyDescent="0.25">
      <c r="C336" s="51"/>
    </row>
    <row r="337" spans="3:3" s="46" customFormat="1" x14ac:dyDescent="0.25">
      <c r="C337" s="51"/>
    </row>
    <row r="338" spans="3:3" s="46" customFormat="1" x14ac:dyDescent="0.25">
      <c r="C338" s="51"/>
    </row>
    <row r="339" spans="3:3" s="46" customFormat="1" x14ac:dyDescent="0.25">
      <c r="C339" s="51"/>
    </row>
    <row r="340" spans="3:3" s="46" customFormat="1" x14ac:dyDescent="0.25">
      <c r="C340" s="51"/>
    </row>
    <row r="341" spans="3:3" s="46" customFormat="1" x14ac:dyDescent="0.25">
      <c r="C341" s="51"/>
    </row>
    <row r="342" spans="3:3" s="46" customFormat="1" x14ac:dyDescent="0.25">
      <c r="C342" s="51"/>
    </row>
    <row r="343" spans="3:3" s="46" customFormat="1" x14ac:dyDescent="0.25">
      <c r="C343" s="51"/>
    </row>
    <row r="344" spans="3:3" s="46" customFormat="1" x14ac:dyDescent="0.25">
      <c r="C344" s="51"/>
    </row>
    <row r="345" spans="3:3" s="46" customFormat="1" x14ac:dyDescent="0.25">
      <c r="C345" s="51"/>
    </row>
    <row r="346" spans="3:3" s="46" customFormat="1" x14ac:dyDescent="0.25">
      <c r="C346" s="51"/>
    </row>
    <row r="347" spans="3:3" s="46" customFormat="1" x14ac:dyDescent="0.25">
      <c r="C347" s="51"/>
    </row>
    <row r="348" spans="3:3" s="46" customFormat="1" x14ac:dyDescent="0.25">
      <c r="C348" s="51"/>
    </row>
    <row r="349" spans="3:3" s="46" customFormat="1" x14ac:dyDescent="0.25">
      <c r="C349" s="51"/>
    </row>
    <row r="350" spans="3:3" s="46" customFormat="1" x14ac:dyDescent="0.25">
      <c r="C350" s="51"/>
    </row>
    <row r="351" spans="3:3" s="46" customFormat="1" x14ac:dyDescent="0.25">
      <c r="C351" s="51"/>
    </row>
    <row r="352" spans="3:3" s="46" customFormat="1" x14ac:dyDescent="0.25">
      <c r="C352" s="51"/>
    </row>
    <row r="353" spans="3:3" s="46" customFormat="1" x14ac:dyDescent="0.25">
      <c r="C353" s="51"/>
    </row>
    <row r="354" spans="3:3" s="46" customFormat="1" x14ac:dyDescent="0.25">
      <c r="C354" s="51"/>
    </row>
    <row r="355" spans="3:3" s="46" customFormat="1" x14ac:dyDescent="0.25">
      <c r="C355" s="51"/>
    </row>
    <row r="356" spans="3:3" s="46" customFormat="1" x14ac:dyDescent="0.25">
      <c r="C356" s="51"/>
    </row>
    <row r="357" spans="3:3" s="46" customFormat="1" x14ac:dyDescent="0.25">
      <c r="C357" s="51"/>
    </row>
    <row r="358" spans="3:3" s="46" customFormat="1" x14ac:dyDescent="0.25">
      <c r="C358" s="51"/>
    </row>
    <row r="359" spans="3:3" s="46" customFormat="1" x14ac:dyDescent="0.25">
      <c r="C359" s="51"/>
    </row>
    <row r="360" spans="3:3" s="46" customFormat="1" x14ac:dyDescent="0.25">
      <c r="C360" s="51"/>
    </row>
    <row r="361" spans="3:3" s="46" customFormat="1" x14ac:dyDescent="0.25">
      <c r="C361" s="51"/>
    </row>
    <row r="362" spans="3:3" s="46" customFormat="1" x14ac:dyDescent="0.25">
      <c r="C362" s="51"/>
    </row>
    <row r="363" spans="3:3" s="46" customFormat="1" x14ac:dyDescent="0.25">
      <c r="C363" s="51"/>
    </row>
    <row r="364" spans="3:3" s="46" customFormat="1" x14ac:dyDescent="0.25">
      <c r="C364" s="51"/>
    </row>
    <row r="365" spans="3:3" s="46" customFormat="1" x14ac:dyDescent="0.25">
      <c r="C365" s="51"/>
    </row>
    <row r="366" spans="3:3" s="46" customFormat="1" x14ac:dyDescent="0.25">
      <c r="C366" s="51"/>
    </row>
    <row r="367" spans="3:3" s="46" customFormat="1" x14ac:dyDescent="0.25">
      <c r="C367" s="51"/>
    </row>
    <row r="368" spans="3:3" s="46" customFormat="1" x14ac:dyDescent="0.25">
      <c r="C368" s="51"/>
    </row>
    <row r="369" spans="3:3" s="46" customFormat="1" x14ac:dyDescent="0.25">
      <c r="C369" s="51"/>
    </row>
    <row r="370" spans="3:3" s="46" customFormat="1" x14ac:dyDescent="0.25">
      <c r="C370" s="51"/>
    </row>
    <row r="371" spans="3:3" s="46" customFormat="1" x14ac:dyDescent="0.25">
      <c r="C371" s="51"/>
    </row>
    <row r="372" spans="3:3" s="46" customFormat="1" x14ac:dyDescent="0.25">
      <c r="C372" s="51"/>
    </row>
    <row r="373" spans="3:3" s="46" customFormat="1" x14ac:dyDescent="0.25">
      <c r="C373" s="51"/>
    </row>
    <row r="374" spans="3:3" s="46" customFormat="1" x14ac:dyDescent="0.25">
      <c r="C374" s="51"/>
    </row>
    <row r="375" spans="3:3" s="46" customFormat="1" x14ac:dyDescent="0.25">
      <c r="C375" s="51"/>
    </row>
    <row r="376" spans="3:3" s="46" customFormat="1" x14ac:dyDescent="0.25">
      <c r="C376" s="51"/>
    </row>
    <row r="377" spans="3:3" s="46" customFormat="1" x14ac:dyDescent="0.25">
      <c r="C377" s="51"/>
    </row>
    <row r="378" spans="3:3" s="46" customFormat="1" x14ac:dyDescent="0.25">
      <c r="C378" s="51"/>
    </row>
    <row r="379" spans="3:3" s="46" customFormat="1" x14ac:dyDescent="0.25">
      <c r="C379" s="51"/>
    </row>
    <row r="380" spans="3:3" s="46" customFormat="1" x14ac:dyDescent="0.25">
      <c r="C380" s="51"/>
    </row>
    <row r="381" spans="3:3" s="46" customFormat="1" x14ac:dyDescent="0.25">
      <c r="C381" s="51"/>
    </row>
    <row r="382" spans="3:3" s="46" customFormat="1" x14ac:dyDescent="0.25">
      <c r="C382" s="51"/>
    </row>
    <row r="383" spans="3:3" s="46" customFormat="1" x14ac:dyDescent="0.25">
      <c r="C383" s="51"/>
    </row>
    <row r="384" spans="3:3" s="46" customFormat="1" x14ac:dyDescent="0.25">
      <c r="C384" s="51"/>
    </row>
    <row r="385" spans="3:3" s="46" customFormat="1" x14ac:dyDescent="0.25">
      <c r="C385" s="51"/>
    </row>
    <row r="386" spans="3:3" s="46" customFormat="1" x14ac:dyDescent="0.25">
      <c r="C386" s="51"/>
    </row>
    <row r="387" spans="3:3" s="46" customFormat="1" x14ac:dyDescent="0.25">
      <c r="C387" s="51"/>
    </row>
    <row r="388" spans="3:3" s="46" customFormat="1" x14ac:dyDescent="0.25">
      <c r="C388" s="51"/>
    </row>
    <row r="389" spans="3:3" s="46" customFormat="1" x14ac:dyDescent="0.25">
      <c r="C389" s="51"/>
    </row>
    <row r="390" spans="3:3" s="46" customFormat="1" x14ac:dyDescent="0.25">
      <c r="C390" s="51"/>
    </row>
    <row r="391" spans="3:3" s="46" customFormat="1" x14ac:dyDescent="0.25">
      <c r="C391" s="51"/>
    </row>
    <row r="392" spans="3:3" s="46" customFormat="1" x14ac:dyDescent="0.25">
      <c r="C392" s="51"/>
    </row>
    <row r="393" spans="3:3" s="46" customFormat="1" x14ac:dyDescent="0.25">
      <c r="C393" s="51"/>
    </row>
    <row r="394" spans="3:3" s="46" customFormat="1" x14ac:dyDescent="0.25">
      <c r="C394" s="51"/>
    </row>
    <row r="395" spans="3:3" s="46" customFormat="1" x14ac:dyDescent="0.25">
      <c r="C395" s="51"/>
    </row>
    <row r="396" spans="3:3" s="46" customFormat="1" x14ac:dyDescent="0.25">
      <c r="C396" s="51"/>
    </row>
    <row r="397" spans="3:3" s="46" customFormat="1" x14ac:dyDescent="0.25">
      <c r="C397" s="51"/>
    </row>
    <row r="398" spans="3:3" s="46" customFormat="1" x14ac:dyDescent="0.25">
      <c r="C398" s="51"/>
    </row>
    <row r="399" spans="3:3" s="46" customFormat="1" x14ac:dyDescent="0.25">
      <c r="C399" s="51"/>
    </row>
    <row r="400" spans="3:3" s="46" customFormat="1" x14ac:dyDescent="0.25">
      <c r="C400" s="51"/>
    </row>
    <row r="401" spans="3:3" s="46" customFormat="1" x14ac:dyDescent="0.25">
      <c r="C401" s="51"/>
    </row>
    <row r="402" spans="3:3" s="46" customFormat="1" x14ac:dyDescent="0.25">
      <c r="C402" s="51"/>
    </row>
    <row r="403" spans="3:3" s="46" customFormat="1" x14ac:dyDescent="0.25">
      <c r="C403" s="51"/>
    </row>
    <row r="404" spans="3:3" s="46" customFormat="1" x14ac:dyDescent="0.25">
      <c r="C404" s="51"/>
    </row>
    <row r="405" spans="3:3" s="46" customFormat="1" x14ac:dyDescent="0.25">
      <c r="C405" s="51"/>
    </row>
    <row r="406" spans="3:3" s="46" customFormat="1" x14ac:dyDescent="0.25">
      <c r="C406" s="51"/>
    </row>
    <row r="407" spans="3:3" s="46" customFormat="1" x14ac:dyDescent="0.25">
      <c r="C407" s="51"/>
    </row>
    <row r="408" spans="3:3" s="46" customFormat="1" x14ac:dyDescent="0.25">
      <c r="C408" s="51"/>
    </row>
    <row r="409" spans="3:3" s="46" customFormat="1" x14ac:dyDescent="0.25">
      <c r="C409" s="51"/>
    </row>
    <row r="410" spans="3:3" s="46" customFormat="1" x14ac:dyDescent="0.25">
      <c r="C410" s="51"/>
    </row>
    <row r="411" spans="3:3" s="46" customFormat="1" x14ac:dyDescent="0.25">
      <c r="C411" s="51"/>
    </row>
    <row r="412" spans="3:3" s="46" customFormat="1" x14ac:dyDescent="0.25">
      <c r="C412" s="51"/>
    </row>
    <row r="413" spans="3:3" s="46" customFormat="1" x14ac:dyDescent="0.25">
      <c r="C413" s="51"/>
    </row>
    <row r="414" spans="3:3" s="46" customFormat="1" x14ac:dyDescent="0.25">
      <c r="C414" s="51"/>
    </row>
    <row r="415" spans="3:3" s="46" customFormat="1" x14ac:dyDescent="0.25">
      <c r="C415" s="51"/>
    </row>
    <row r="416" spans="3:3" s="46" customFormat="1" x14ac:dyDescent="0.25">
      <c r="C416" s="51"/>
    </row>
    <row r="417" spans="3:3" s="46" customFormat="1" x14ac:dyDescent="0.25">
      <c r="C417" s="51"/>
    </row>
    <row r="418" spans="3:3" s="46" customFormat="1" x14ac:dyDescent="0.25">
      <c r="C418" s="51"/>
    </row>
    <row r="419" spans="3:3" s="46" customFormat="1" x14ac:dyDescent="0.25">
      <c r="C419" s="51"/>
    </row>
    <row r="420" spans="3:3" s="46" customFormat="1" x14ac:dyDescent="0.25">
      <c r="C420" s="51"/>
    </row>
    <row r="421" spans="3:3" s="46" customFormat="1" x14ac:dyDescent="0.25">
      <c r="C421" s="51"/>
    </row>
    <row r="422" spans="3:3" s="46" customFormat="1" x14ac:dyDescent="0.25">
      <c r="C422" s="51"/>
    </row>
    <row r="423" spans="3:3" s="46" customFormat="1" x14ac:dyDescent="0.25">
      <c r="C423" s="51"/>
    </row>
    <row r="424" spans="3:3" s="46" customFormat="1" x14ac:dyDescent="0.25">
      <c r="C424" s="51"/>
    </row>
    <row r="425" spans="3:3" s="46" customFormat="1" x14ac:dyDescent="0.25">
      <c r="C425" s="51"/>
    </row>
    <row r="426" spans="3:3" s="46" customFormat="1" x14ac:dyDescent="0.25">
      <c r="C426" s="51"/>
    </row>
    <row r="427" spans="3:3" s="46" customFormat="1" x14ac:dyDescent="0.25">
      <c r="C427" s="51"/>
    </row>
    <row r="428" spans="3:3" s="46" customFormat="1" x14ac:dyDescent="0.25">
      <c r="C428" s="51"/>
    </row>
    <row r="429" spans="3:3" s="46" customFormat="1" x14ac:dyDescent="0.25">
      <c r="C429" s="51"/>
    </row>
    <row r="430" spans="3:3" s="46" customFormat="1" x14ac:dyDescent="0.25">
      <c r="C430" s="51"/>
    </row>
    <row r="431" spans="3:3" s="46" customFormat="1" x14ac:dyDescent="0.25">
      <c r="C431" s="51"/>
    </row>
    <row r="432" spans="3:3" s="46" customFormat="1" x14ac:dyDescent="0.25">
      <c r="C432" s="51"/>
    </row>
    <row r="433" spans="3:3" s="46" customFormat="1" x14ac:dyDescent="0.25">
      <c r="C433" s="51"/>
    </row>
    <row r="434" spans="3:3" s="46" customFormat="1" x14ac:dyDescent="0.25">
      <c r="C434" s="51"/>
    </row>
    <row r="435" spans="3:3" s="46" customFormat="1" x14ac:dyDescent="0.25">
      <c r="C435" s="51"/>
    </row>
    <row r="436" spans="3:3" s="46" customFormat="1" x14ac:dyDescent="0.25">
      <c r="C436" s="51"/>
    </row>
    <row r="437" spans="3:3" s="46" customFormat="1" x14ac:dyDescent="0.25">
      <c r="C437" s="51"/>
    </row>
    <row r="438" spans="3:3" s="46" customFormat="1" x14ac:dyDescent="0.25">
      <c r="C438" s="51"/>
    </row>
    <row r="439" spans="3:3" s="46" customFormat="1" x14ac:dyDescent="0.25">
      <c r="C439" s="51"/>
    </row>
    <row r="440" spans="3:3" s="46" customFormat="1" x14ac:dyDescent="0.25">
      <c r="C440" s="51"/>
    </row>
    <row r="441" spans="3:3" s="46" customFormat="1" x14ac:dyDescent="0.25">
      <c r="C441" s="51"/>
    </row>
    <row r="442" spans="3:3" s="46" customFormat="1" x14ac:dyDescent="0.25">
      <c r="C442" s="51"/>
    </row>
    <row r="443" spans="3:3" s="46" customFormat="1" x14ac:dyDescent="0.25">
      <c r="C443" s="51"/>
    </row>
    <row r="444" spans="3:3" s="46" customFormat="1" x14ac:dyDescent="0.25">
      <c r="C444" s="51"/>
    </row>
    <row r="445" spans="3:3" s="46" customFormat="1" x14ac:dyDescent="0.25">
      <c r="C445" s="51"/>
    </row>
    <row r="446" spans="3:3" s="46" customFormat="1" x14ac:dyDescent="0.25">
      <c r="C446" s="51"/>
    </row>
    <row r="447" spans="3:3" s="46" customFormat="1" x14ac:dyDescent="0.25">
      <c r="C447" s="51"/>
    </row>
    <row r="448" spans="3:3" s="46" customFormat="1" x14ac:dyDescent="0.25">
      <c r="C448" s="51"/>
    </row>
    <row r="449" spans="3:3" s="46" customFormat="1" x14ac:dyDescent="0.25">
      <c r="C449" s="51"/>
    </row>
    <row r="450" spans="3:3" s="46" customFormat="1" x14ac:dyDescent="0.25">
      <c r="C450" s="51"/>
    </row>
    <row r="451" spans="3:3" s="46" customFormat="1" x14ac:dyDescent="0.25">
      <c r="C451" s="51"/>
    </row>
    <row r="452" spans="3:3" s="46" customFormat="1" x14ac:dyDescent="0.25">
      <c r="C452" s="51"/>
    </row>
    <row r="453" spans="3:3" s="46" customFormat="1" x14ac:dyDescent="0.25">
      <c r="C453" s="51"/>
    </row>
    <row r="454" spans="3:3" s="46" customFormat="1" x14ac:dyDescent="0.25">
      <c r="C454" s="51"/>
    </row>
    <row r="455" spans="3:3" s="46" customFormat="1" x14ac:dyDescent="0.25">
      <c r="C455" s="51"/>
    </row>
    <row r="456" spans="3:3" s="46" customFormat="1" x14ac:dyDescent="0.25">
      <c r="C456" s="51"/>
    </row>
    <row r="457" spans="3:3" s="46" customFormat="1" x14ac:dyDescent="0.25">
      <c r="C457" s="51"/>
    </row>
    <row r="458" spans="3:3" s="46" customFormat="1" x14ac:dyDescent="0.25">
      <c r="C458" s="51"/>
    </row>
    <row r="459" spans="3:3" s="46" customFormat="1" x14ac:dyDescent="0.25">
      <c r="C459" s="51"/>
    </row>
    <row r="460" spans="3:3" s="46" customFormat="1" x14ac:dyDescent="0.25">
      <c r="C460" s="51"/>
    </row>
    <row r="461" spans="3:3" s="46" customFormat="1" x14ac:dyDescent="0.25">
      <c r="C461" s="51"/>
    </row>
    <row r="462" spans="3:3" s="46" customFormat="1" x14ac:dyDescent="0.25">
      <c r="C462" s="51"/>
    </row>
    <row r="463" spans="3:3" s="46" customFormat="1" x14ac:dyDescent="0.25">
      <c r="C463" s="51"/>
    </row>
    <row r="464" spans="3:3" s="46" customFormat="1" x14ac:dyDescent="0.25">
      <c r="C464" s="51"/>
    </row>
    <row r="465" spans="3:3" s="46" customFormat="1" x14ac:dyDescent="0.25">
      <c r="C465" s="51"/>
    </row>
    <row r="466" spans="3:3" s="46" customFormat="1" x14ac:dyDescent="0.25">
      <c r="C466" s="51"/>
    </row>
    <row r="467" spans="3:3" s="46" customFormat="1" x14ac:dyDescent="0.25">
      <c r="C467" s="51"/>
    </row>
    <row r="468" spans="3:3" s="46" customFormat="1" x14ac:dyDescent="0.25">
      <c r="C468" s="51"/>
    </row>
    <row r="469" spans="3:3" s="46" customFormat="1" x14ac:dyDescent="0.25">
      <c r="C469" s="51"/>
    </row>
    <row r="470" spans="3:3" s="46" customFormat="1" x14ac:dyDescent="0.25">
      <c r="C470" s="51"/>
    </row>
    <row r="471" spans="3:3" s="46" customFormat="1" x14ac:dyDescent="0.25">
      <c r="C471" s="51"/>
    </row>
    <row r="472" spans="3:3" s="46" customFormat="1" x14ac:dyDescent="0.25">
      <c r="C472" s="51"/>
    </row>
    <row r="473" spans="3:3" s="46" customFormat="1" x14ac:dyDescent="0.25">
      <c r="C473" s="51"/>
    </row>
    <row r="474" spans="3:3" s="46" customFormat="1" x14ac:dyDescent="0.25">
      <c r="C474" s="51"/>
    </row>
    <row r="475" spans="3:3" s="46" customFormat="1" x14ac:dyDescent="0.25">
      <c r="C475" s="51"/>
    </row>
    <row r="476" spans="3:3" s="46" customFormat="1" x14ac:dyDescent="0.25">
      <c r="C476" s="51"/>
    </row>
    <row r="477" spans="3:3" s="46" customFormat="1" x14ac:dyDescent="0.25">
      <c r="C477" s="51"/>
    </row>
    <row r="478" spans="3:3" s="46" customFormat="1" x14ac:dyDescent="0.25">
      <c r="C478" s="51"/>
    </row>
    <row r="479" spans="3:3" s="46" customFormat="1" x14ac:dyDescent="0.25">
      <c r="C479" s="51"/>
    </row>
    <row r="480" spans="3:3" s="46" customFormat="1" x14ac:dyDescent="0.25">
      <c r="C480" s="51"/>
    </row>
    <row r="481" spans="3:3" s="46" customFormat="1" x14ac:dyDescent="0.25">
      <c r="C481" s="51"/>
    </row>
    <row r="482" spans="3:3" s="46" customFormat="1" x14ac:dyDescent="0.25">
      <c r="C482" s="51"/>
    </row>
    <row r="483" spans="3:3" s="46" customFormat="1" x14ac:dyDescent="0.25">
      <c r="C483" s="51"/>
    </row>
    <row r="484" spans="3:3" s="46" customFormat="1" x14ac:dyDescent="0.25">
      <c r="C484" s="51"/>
    </row>
    <row r="485" spans="3:3" s="46" customFormat="1" x14ac:dyDescent="0.25">
      <c r="C485" s="51"/>
    </row>
    <row r="486" spans="3:3" s="46" customFormat="1" x14ac:dyDescent="0.25">
      <c r="C486" s="51"/>
    </row>
    <row r="487" spans="3:3" s="46" customFormat="1" x14ac:dyDescent="0.25">
      <c r="C487" s="51"/>
    </row>
    <row r="488" spans="3:3" s="46" customFormat="1" x14ac:dyDescent="0.25">
      <c r="C488" s="51"/>
    </row>
    <row r="489" spans="3:3" s="46" customFormat="1" x14ac:dyDescent="0.25">
      <c r="C489" s="51"/>
    </row>
    <row r="490" spans="3:3" s="46" customFormat="1" x14ac:dyDescent="0.25">
      <c r="C490" s="51"/>
    </row>
    <row r="491" spans="3:3" s="46" customFormat="1" x14ac:dyDescent="0.25">
      <c r="C491" s="51"/>
    </row>
    <row r="492" spans="3:3" s="46" customFormat="1" x14ac:dyDescent="0.25">
      <c r="C492" s="51"/>
    </row>
    <row r="493" spans="3:3" s="46" customFormat="1" x14ac:dyDescent="0.25">
      <c r="C493" s="51"/>
    </row>
    <row r="494" spans="3:3" s="46" customFormat="1" x14ac:dyDescent="0.25">
      <c r="C494" s="51"/>
    </row>
    <row r="495" spans="3:3" s="46" customFormat="1" x14ac:dyDescent="0.25">
      <c r="C495" s="51"/>
    </row>
    <row r="496" spans="3:3" s="46" customFormat="1" x14ac:dyDescent="0.25">
      <c r="C496" s="51"/>
    </row>
    <row r="497" spans="3:3" s="46" customFormat="1" x14ac:dyDescent="0.25">
      <c r="C497" s="51"/>
    </row>
    <row r="498" spans="3:3" s="46" customFormat="1" x14ac:dyDescent="0.25">
      <c r="C498" s="51"/>
    </row>
    <row r="499" spans="3:3" s="46" customFormat="1" x14ac:dyDescent="0.25">
      <c r="C499" s="51"/>
    </row>
    <row r="500" spans="3:3" s="46" customFormat="1" x14ac:dyDescent="0.25">
      <c r="C500" s="51"/>
    </row>
    <row r="501" spans="3:3" s="46" customFormat="1" x14ac:dyDescent="0.25">
      <c r="C501" s="51"/>
    </row>
    <row r="502" spans="3:3" s="46" customFormat="1" x14ac:dyDescent="0.25">
      <c r="C502" s="51"/>
    </row>
    <row r="503" spans="3:3" s="46" customFormat="1" x14ac:dyDescent="0.25">
      <c r="C503" s="51"/>
    </row>
    <row r="504" spans="3:3" s="46" customFormat="1" x14ac:dyDescent="0.25">
      <c r="C504" s="51"/>
    </row>
    <row r="505" spans="3:3" s="46" customFormat="1" x14ac:dyDescent="0.25">
      <c r="C505" s="51"/>
    </row>
    <row r="506" spans="3:3" s="46" customFormat="1" x14ac:dyDescent="0.25">
      <c r="C506" s="51"/>
    </row>
    <row r="507" spans="3:3" s="46" customFormat="1" x14ac:dyDescent="0.25">
      <c r="C507" s="51"/>
    </row>
    <row r="508" spans="3:3" s="46" customFormat="1" x14ac:dyDescent="0.25">
      <c r="C508" s="51"/>
    </row>
    <row r="509" spans="3:3" s="46" customFormat="1" x14ac:dyDescent="0.25">
      <c r="C509" s="51"/>
    </row>
    <row r="510" spans="3:3" s="46" customFormat="1" x14ac:dyDescent="0.25">
      <c r="C510" s="51"/>
    </row>
    <row r="511" spans="3:3" s="46" customFormat="1" x14ac:dyDescent="0.25">
      <c r="C511" s="51"/>
    </row>
    <row r="512" spans="3:3" s="46" customFormat="1" x14ac:dyDescent="0.25">
      <c r="C512" s="51"/>
    </row>
    <row r="513" spans="3:3" s="46" customFormat="1" x14ac:dyDescent="0.25">
      <c r="C513" s="51"/>
    </row>
    <row r="514" spans="3:3" s="46" customFormat="1" x14ac:dyDescent="0.25">
      <c r="C514" s="51"/>
    </row>
    <row r="515" spans="3:3" s="46" customFormat="1" x14ac:dyDescent="0.25">
      <c r="C515" s="51"/>
    </row>
    <row r="516" spans="3:3" s="46" customFormat="1" x14ac:dyDescent="0.25">
      <c r="C516" s="51"/>
    </row>
    <row r="517" spans="3:3" s="46" customFormat="1" x14ac:dyDescent="0.25">
      <c r="C517" s="51"/>
    </row>
    <row r="518" spans="3:3" s="46" customFormat="1" x14ac:dyDescent="0.25">
      <c r="C518" s="51"/>
    </row>
    <row r="519" spans="3:3" s="46" customFormat="1" x14ac:dyDescent="0.25">
      <c r="C519" s="51"/>
    </row>
    <row r="520" spans="3:3" s="46" customFormat="1" x14ac:dyDescent="0.25">
      <c r="C520" s="51"/>
    </row>
    <row r="521" spans="3:3" s="46" customFormat="1" x14ac:dyDescent="0.25">
      <c r="C521" s="51"/>
    </row>
    <row r="522" spans="3:3" s="46" customFormat="1" x14ac:dyDescent="0.25">
      <c r="C522" s="51"/>
    </row>
    <row r="523" spans="3:3" s="46" customFormat="1" x14ac:dyDescent="0.25">
      <c r="C523" s="51"/>
    </row>
    <row r="524" spans="3:3" s="46" customFormat="1" x14ac:dyDescent="0.25">
      <c r="C524" s="51"/>
    </row>
    <row r="525" spans="3:3" s="46" customFormat="1" x14ac:dyDescent="0.25">
      <c r="C525" s="51"/>
    </row>
    <row r="526" spans="3:3" s="46" customFormat="1" x14ac:dyDescent="0.25">
      <c r="C526" s="51"/>
    </row>
    <row r="527" spans="3:3" s="46" customFormat="1" x14ac:dyDescent="0.25">
      <c r="C527" s="51"/>
    </row>
    <row r="528" spans="3:3" s="46" customFormat="1" x14ac:dyDescent="0.25">
      <c r="C528" s="51"/>
    </row>
    <row r="529" spans="3:3" s="46" customFormat="1" x14ac:dyDescent="0.25">
      <c r="C529" s="51"/>
    </row>
    <row r="530" spans="3:3" s="46" customFormat="1" x14ac:dyDescent="0.25">
      <c r="C530" s="51"/>
    </row>
    <row r="531" spans="3:3" s="46" customFormat="1" x14ac:dyDescent="0.25">
      <c r="C531" s="51"/>
    </row>
    <row r="532" spans="3:3" s="46" customFormat="1" x14ac:dyDescent="0.25">
      <c r="C532" s="51"/>
    </row>
    <row r="533" spans="3:3" s="46" customFormat="1" x14ac:dyDescent="0.25">
      <c r="C533" s="51"/>
    </row>
    <row r="534" spans="3:3" s="46" customFormat="1" x14ac:dyDescent="0.25">
      <c r="C534" s="51"/>
    </row>
    <row r="535" spans="3:3" s="46" customFormat="1" x14ac:dyDescent="0.25">
      <c r="C535" s="51"/>
    </row>
    <row r="536" spans="3:3" s="46" customFormat="1" x14ac:dyDescent="0.25">
      <c r="C536" s="51"/>
    </row>
    <row r="537" spans="3:3" s="46" customFormat="1" x14ac:dyDescent="0.25">
      <c r="C537" s="51"/>
    </row>
    <row r="538" spans="3:3" s="46" customFormat="1" x14ac:dyDescent="0.25">
      <c r="C538" s="51"/>
    </row>
    <row r="539" spans="3:3" s="46" customFormat="1" x14ac:dyDescent="0.25">
      <c r="C539" s="51"/>
    </row>
    <row r="540" spans="3:3" s="46" customFormat="1" x14ac:dyDescent="0.25">
      <c r="C540" s="51"/>
    </row>
    <row r="541" spans="3:3" s="46" customFormat="1" x14ac:dyDescent="0.25">
      <c r="C541" s="51"/>
    </row>
    <row r="542" spans="3:3" s="46" customFormat="1" x14ac:dyDescent="0.25">
      <c r="C542" s="51"/>
    </row>
    <row r="543" spans="3:3" s="46" customFormat="1" x14ac:dyDescent="0.25">
      <c r="C543" s="51"/>
    </row>
    <row r="544" spans="3:3" s="46" customFormat="1" x14ac:dyDescent="0.25">
      <c r="C544" s="51"/>
    </row>
    <row r="545" spans="3:3" s="46" customFormat="1" x14ac:dyDescent="0.25">
      <c r="C545" s="51"/>
    </row>
    <row r="546" spans="3:3" s="46" customFormat="1" x14ac:dyDescent="0.25">
      <c r="C546" s="51"/>
    </row>
    <row r="547" spans="3:3" s="46" customFormat="1" x14ac:dyDescent="0.25">
      <c r="C547" s="51"/>
    </row>
    <row r="548" spans="3:3" s="46" customFormat="1" x14ac:dyDescent="0.25">
      <c r="C548" s="51"/>
    </row>
    <row r="549" spans="3:3" s="46" customFormat="1" x14ac:dyDescent="0.25">
      <c r="C549" s="51"/>
    </row>
    <row r="550" spans="3:3" s="46" customFormat="1" x14ac:dyDescent="0.25">
      <c r="C550" s="51"/>
    </row>
    <row r="551" spans="3:3" s="46" customFormat="1" x14ac:dyDescent="0.25">
      <c r="C551" s="51"/>
    </row>
    <row r="552" spans="3:3" s="46" customFormat="1" x14ac:dyDescent="0.25">
      <c r="C552" s="51"/>
    </row>
    <row r="553" spans="3:3" s="46" customFormat="1" x14ac:dyDescent="0.25">
      <c r="C553" s="51"/>
    </row>
    <row r="554" spans="3:3" s="46" customFormat="1" x14ac:dyDescent="0.25">
      <c r="C554" s="51"/>
    </row>
    <row r="555" spans="3:3" s="46" customFormat="1" x14ac:dyDescent="0.25">
      <c r="C555" s="51"/>
    </row>
    <row r="556" spans="3:3" s="46" customFormat="1" x14ac:dyDescent="0.25">
      <c r="C556" s="51"/>
    </row>
    <row r="557" spans="3:3" s="46" customFormat="1" x14ac:dyDescent="0.25">
      <c r="C557" s="51"/>
    </row>
    <row r="558" spans="3:3" s="46" customFormat="1" x14ac:dyDescent="0.25">
      <c r="C558" s="51"/>
    </row>
    <row r="559" spans="3:3" s="46" customFormat="1" x14ac:dyDescent="0.25">
      <c r="C559" s="51"/>
    </row>
    <row r="560" spans="3:3" s="46" customFormat="1" x14ac:dyDescent="0.25">
      <c r="C560" s="51"/>
    </row>
    <row r="561" spans="3:3" s="46" customFormat="1" x14ac:dyDescent="0.25">
      <c r="C561" s="51"/>
    </row>
    <row r="562" spans="3:3" s="46" customFormat="1" x14ac:dyDescent="0.25">
      <c r="C562" s="51"/>
    </row>
    <row r="563" spans="3:3" s="46" customFormat="1" x14ac:dyDescent="0.25">
      <c r="C563" s="51"/>
    </row>
    <row r="564" spans="3:3" s="46" customFormat="1" x14ac:dyDescent="0.25">
      <c r="C564" s="51"/>
    </row>
    <row r="565" spans="3:3" s="46" customFormat="1" x14ac:dyDescent="0.25">
      <c r="C565" s="51"/>
    </row>
    <row r="566" spans="3:3" s="46" customFormat="1" x14ac:dyDescent="0.25">
      <c r="C566" s="51"/>
    </row>
    <row r="567" spans="3:3" s="46" customFormat="1" x14ac:dyDescent="0.25">
      <c r="C567" s="51"/>
    </row>
    <row r="568" spans="3:3" s="46" customFormat="1" x14ac:dyDescent="0.25">
      <c r="C568" s="51"/>
    </row>
    <row r="569" spans="3:3" s="46" customFormat="1" x14ac:dyDescent="0.25">
      <c r="C569" s="51"/>
    </row>
    <row r="570" spans="3:3" s="46" customFormat="1" x14ac:dyDescent="0.25">
      <c r="C570" s="51"/>
    </row>
    <row r="571" spans="3:3" s="46" customFormat="1" x14ac:dyDescent="0.25">
      <c r="C571" s="51"/>
    </row>
    <row r="572" spans="3:3" s="46" customFormat="1" x14ac:dyDescent="0.25">
      <c r="C572" s="51"/>
    </row>
    <row r="573" spans="3:3" s="46" customFormat="1" x14ac:dyDescent="0.25">
      <c r="C573" s="51"/>
    </row>
    <row r="574" spans="3:3" s="46" customFormat="1" x14ac:dyDescent="0.25">
      <c r="C574" s="51"/>
    </row>
    <row r="575" spans="3:3" s="46" customFormat="1" x14ac:dyDescent="0.25">
      <c r="C575" s="51"/>
    </row>
    <row r="576" spans="3:3" s="46" customFormat="1" x14ac:dyDescent="0.25">
      <c r="C576" s="51"/>
    </row>
    <row r="577" spans="3:3" s="46" customFormat="1" x14ac:dyDescent="0.25">
      <c r="C577" s="51"/>
    </row>
    <row r="578" spans="3:3" s="46" customFormat="1" x14ac:dyDescent="0.25">
      <c r="C578" s="51"/>
    </row>
    <row r="579" spans="3:3" s="46" customFormat="1" x14ac:dyDescent="0.25">
      <c r="C579" s="51"/>
    </row>
    <row r="580" spans="3:3" s="46" customFormat="1" x14ac:dyDescent="0.25">
      <c r="C580" s="51"/>
    </row>
    <row r="581" spans="3:3" s="46" customFormat="1" x14ac:dyDescent="0.25">
      <c r="C581" s="51"/>
    </row>
    <row r="582" spans="3:3" s="46" customFormat="1" x14ac:dyDescent="0.25">
      <c r="C582" s="51"/>
    </row>
    <row r="583" spans="3:3" s="46" customFormat="1" x14ac:dyDescent="0.25">
      <c r="C583" s="51"/>
    </row>
    <row r="584" spans="3:3" s="46" customFormat="1" x14ac:dyDescent="0.25">
      <c r="C584" s="51"/>
    </row>
    <row r="585" spans="3:3" s="46" customFormat="1" x14ac:dyDescent="0.25">
      <c r="C585" s="51"/>
    </row>
    <row r="586" spans="3:3" s="46" customFormat="1" x14ac:dyDescent="0.25">
      <c r="C586" s="51"/>
    </row>
    <row r="587" spans="3:3" s="46" customFormat="1" x14ac:dyDescent="0.25">
      <c r="C587" s="51"/>
    </row>
    <row r="588" spans="3:3" s="46" customFormat="1" x14ac:dyDescent="0.25">
      <c r="C588" s="51"/>
    </row>
    <row r="589" spans="3:3" s="46" customFormat="1" x14ac:dyDescent="0.25">
      <c r="C589" s="51"/>
    </row>
    <row r="590" spans="3:3" s="46" customFormat="1" x14ac:dyDescent="0.25">
      <c r="C590" s="51"/>
    </row>
    <row r="591" spans="3:3" s="46" customFormat="1" x14ac:dyDescent="0.25">
      <c r="C591" s="51"/>
    </row>
    <row r="592" spans="3:3" s="46" customFormat="1" x14ac:dyDescent="0.25">
      <c r="C592" s="51"/>
    </row>
    <row r="593" spans="3:3" s="46" customFormat="1" x14ac:dyDescent="0.25">
      <c r="C593" s="51"/>
    </row>
    <row r="594" spans="3:3" s="46" customFormat="1" x14ac:dyDescent="0.25">
      <c r="C594" s="51"/>
    </row>
    <row r="595" spans="3:3" s="46" customFormat="1" x14ac:dyDescent="0.25">
      <c r="C595" s="51"/>
    </row>
    <row r="596" spans="3:3" s="46" customFormat="1" x14ac:dyDescent="0.25">
      <c r="C596" s="51"/>
    </row>
    <row r="597" spans="3:3" s="46" customFormat="1" x14ac:dyDescent="0.25">
      <c r="C597" s="51"/>
    </row>
    <row r="598" spans="3:3" s="46" customFormat="1" x14ac:dyDescent="0.25">
      <c r="C598" s="51"/>
    </row>
    <row r="599" spans="3:3" s="46" customFormat="1" x14ac:dyDescent="0.25">
      <c r="C599" s="51"/>
    </row>
    <row r="600" spans="3:3" s="46" customFormat="1" x14ac:dyDescent="0.25">
      <c r="C600" s="51"/>
    </row>
    <row r="601" spans="3:3" s="46" customFormat="1" x14ac:dyDescent="0.25">
      <c r="C601" s="51"/>
    </row>
    <row r="602" spans="3:3" s="46" customFormat="1" x14ac:dyDescent="0.25">
      <c r="C602" s="51"/>
    </row>
    <row r="603" spans="3:3" s="46" customFormat="1" x14ac:dyDescent="0.25">
      <c r="C603" s="51"/>
    </row>
    <row r="604" spans="3:3" s="46" customFormat="1" x14ac:dyDescent="0.25">
      <c r="C604" s="51"/>
    </row>
    <row r="605" spans="3:3" s="46" customFormat="1" x14ac:dyDescent="0.25">
      <c r="C605" s="51"/>
    </row>
    <row r="606" spans="3:3" s="46" customFormat="1" x14ac:dyDescent="0.25">
      <c r="C606" s="51"/>
    </row>
    <row r="607" spans="3:3" s="46" customFormat="1" x14ac:dyDescent="0.25">
      <c r="C607" s="51"/>
    </row>
    <row r="608" spans="3:3" s="46" customFormat="1" x14ac:dyDescent="0.25">
      <c r="C608" s="51"/>
    </row>
    <row r="609" spans="3:3" s="46" customFormat="1" x14ac:dyDescent="0.25">
      <c r="C609" s="51"/>
    </row>
    <row r="610" spans="3:3" s="46" customFormat="1" x14ac:dyDescent="0.25">
      <c r="C610" s="51"/>
    </row>
    <row r="611" spans="3:3" s="46" customFormat="1" x14ac:dyDescent="0.25">
      <c r="C611" s="51"/>
    </row>
    <row r="612" spans="3:3" s="46" customFormat="1" x14ac:dyDescent="0.25">
      <c r="C612" s="51"/>
    </row>
    <row r="613" spans="3:3" s="46" customFormat="1" x14ac:dyDescent="0.25">
      <c r="C613" s="51"/>
    </row>
    <row r="614" spans="3:3" s="46" customFormat="1" x14ac:dyDescent="0.25">
      <c r="C614" s="51"/>
    </row>
    <row r="615" spans="3:3" s="46" customFormat="1" x14ac:dyDescent="0.25">
      <c r="C615" s="51"/>
    </row>
    <row r="616" spans="3:3" s="46" customFormat="1" x14ac:dyDescent="0.25">
      <c r="C616" s="30"/>
    </row>
    <row r="617" spans="3:3" s="46" customFormat="1" x14ac:dyDescent="0.25">
      <c r="C617" s="30"/>
    </row>
    <row r="618" spans="3:3" s="46" customFormat="1" x14ac:dyDescent="0.25">
      <c r="C618" s="30"/>
    </row>
    <row r="619" spans="3:3" s="46" customFormat="1" x14ac:dyDescent="0.25">
      <c r="C619" s="30"/>
    </row>
    <row r="620" spans="3:3" s="46" customFormat="1" x14ac:dyDescent="0.25">
      <c r="C620" s="30"/>
    </row>
    <row r="621" spans="3:3" s="46" customFormat="1" x14ac:dyDescent="0.25">
      <c r="C621" s="30"/>
    </row>
    <row r="622" spans="3:3" s="46" customFormat="1" x14ac:dyDescent="0.25">
      <c r="C622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G87"/>
  <sheetViews>
    <sheetView zoomScale="90" zoomScaleNormal="90" workbookViewId="0">
      <selection activeCell="P31" sqref="P31"/>
    </sheetView>
  </sheetViews>
  <sheetFormatPr defaultRowHeight="15" x14ac:dyDescent="0.25"/>
  <cols>
    <col min="1" max="1" width="8.28515625" style="1" customWidth="1"/>
    <col min="2" max="2" width="2.42578125" style="43" customWidth="1"/>
    <col min="3" max="3" width="6.42578125" style="43" customWidth="1"/>
    <col min="4" max="4" width="68.140625" style="43" customWidth="1"/>
    <col min="5" max="5" width="15.5703125" style="43" customWidth="1"/>
    <col min="6" max="6" width="10" style="162" customWidth="1"/>
    <col min="7" max="8" width="8.5703125" style="43" customWidth="1"/>
    <col min="9" max="9" width="7.140625" style="43" customWidth="1"/>
    <col min="10" max="10" width="6" style="43" customWidth="1"/>
    <col min="11" max="11" width="6.5703125" style="43" customWidth="1"/>
    <col min="12" max="12" width="6.85546875" style="43" customWidth="1"/>
    <col min="13" max="13" width="6.42578125" style="43" customWidth="1"/>
    <col min="14" max="14" width="6.7109375" style="43" customWidth="1"/>
    <col min="15" max="33" width="9.140625" style="43"/>
  </cols>
  <sheetData>
    <row r="1" spans="1:33" s="1" customFormat="1" x14ac:dyDescent="0.25">
      <c r="A1" s="43" t="s">
        <v>254</v>
      </c>
      <c r="B1" s="43"/>
      <c r="C1" s="43"/>
      <c r="D1" s="43"/>
      <c r="E1" s="43"/>
      <c r="F1" s="16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s="43" customFormat="1" x14ac:dyDescent="0.25">
      <c r="A2" s="43" t="s">
        <v>290</v>
      </c>
      <c r="F2" s="162"/>
    </row>
    <row r="3" spans="1:33" s="1" customFormat="1" x14ac:dyDescent="0.25">
      <c r="A3" s="43"/>
      <c r="B3" s="43"/>
      <c r="C3" s="43"/>
      <c r="D3" s="43"/>
      <c r="E3" s="43"/>
      <c r="F3" s="16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33" s="1" customFormat="1" x14ac:dyDescent="0.25">
      <c r="A4" s="43" t="s">
        <v>244</v>
      </c>
      <c r="B4" s="43"/>
      <c r="C4" s="43"/>
      <c r="D4" s="43"/>
      <c r="E4" s="43"/>
      <c r="F4" s="16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 s="43" customFormat="1" x14ac:dyDescent="0.25">
      <c r="A5" s="43" t="s">
        <v>291</v>
      </c>
      <c r="F5" s="162"/>
    </row>
    <row r="6" spans="1:33" s="43" customFormat="1" x14ac:dyDescent="0.25">
      <c r="A6" s="43" t="s">
        <v>289</v>
      </c>
      <c r="F6" s="162"/>
    </row>
    <row r="7" spans="1:33" s="43" customFormat="1" x14ac:dyDescent="0.25">
      <c r="A7" s="43" t="s">
        <v>174</v>
      </c>
      <c r="F7" s="162"/>
    </row>
    <row r="8" spans="1:33" s="43" customFormat="1" x14ac:dyDescent="0.25">
      <c r="A8" s="43" t="s">
        <v>240</v>
      </c>
      <c r="F8" s="162"/>
    </row>
    <row r="9" spans="1:33" s="43" customFormat="1" x14ac:dyDescent="0.25">
      <c r="A9" s="43" t="s">
        <v>175</v>
      </c>
      <c r="F9" s="162"/>
    </row>
    <row r="10" spans="1:33" s="43" customFormat="1" x14ac:dyDescent="0.25">
      <c r="A10" s="43" t="s">
        <v>177</v>
      </c>
      <c r="F10" s="162"/>
    </row>
    <row r="11" spans="1:33" s="43" customFormat="1" x14ac:dyDescent="0.25">
      <c r="A11" s="43" t="s">
        <v>176</v>
      </c>
      <c r="F11" s="162"/>
    </row>
    <row r="12" spans="1:33" s="43" customFormat="1" x14ac:dyDescent="0.25">
      <c r="A12" s="43" t="s">
        <v>178</v>
      </c>
      <c r="F12" s="162"/>
    </row>
    <row r="13" spans="1:33" s="43" customFormat="1" x14ac:dyDescent="0.25">
      <c r="F13" s="162"/>
    </row>
    <row r="14" spans="1:33" s="43" customFormat="1" x14ac:dyDescent="0.25">
      <c r="A14" s="351" t="s">
        <v>195</v>
      </c>
      <c r="F14" s="162"/>
    </row>
    <row r="15" spans="1:33" s="43" customFormat="1" x14ac:dyDescent="0.25">
      <c r="A15" s="351"/>
      <c r="F15" s="162"/>
    </row>
    <row r="16" spans="1:33" s="43" customFormat="1" x14ac:dyDescent="0.25">
      <c r="A16" s="42" t="s">
        <v>293</v>
      </c>
      <c r="F16" s="162"/>
    </row>
    <row r="17" spans="1:33" s="43" customFormat="1" x14ac:dyDescent="0.25">
      <c r="B17" s="163"/>
      <c r="C17" s="164"/>
      <c r="D17" s="164"/>
      <c r="E17" s="164"/>
      <c r="F17" s="165"/>
      <c r="G17" s="164"/>
      <c r="H17" s="164"/>
      <c r="I17" s="164"/>
      <c r="J17" s="163"/>
      <c r="K17" s="163"/>
      <c r="L17" s="163"/>
      <c r="M17" s="163"/>
      <c r="N17" s="163"/>
    </row>
    <row r="18" spans="1:33" ht="32.25" customHeight="1" x14ac:dyDescent="0.25">
      <c r="A18" s="225" t="s">
        <v>29</v>
      </c>
      <c r="B18" s="284" t="s">
        <v>38</v>
      </c>
      <c r="C18" s="208"/>
      <c r="D18" s="201"/>
      <c r="E18" s="202" t="s">
        <v>54</v>
      </c>
      <c r="F18" s="127">
        <v>2015</v>
      </c>
      <c r="G18" s="128">
        <v>2016</v>
      </c>
      <c r="H18" s="128">
        <v>2017</v>
      </c>
      <c r="I18" s="156" t="s">
        <v>211</v>
      </c>
      <c r="AB18"/>
      <c r="AC18"/>
      <c r="AD18"/>
      <c r="AE18"/>
      <c r="AF18"/>
      <c r="AG18"/>
    </row>
    <row r="19" spans="1:33" s="2" customFormat="1" x14ac:dyDescent="0.25">
      <c r="A19" s="166"/>
      <c r="B19" s="209"/>
      <c r="C19" s="229">
        <v>1</v>
      </c>
      <c r="D19" s="217" t="s">
        <v>39</v>
      </c>
      <c r="E19" s="235" t="s">
        <v>59</v>
      </c>
      <c r="F19" s="196">
        <v>119.378</v>
      </c>
      <c r="G19" s="72">
        <v>120.145</v>
      </c>
      <c r="H19" s="72">
        <v>121.05408935010703</v>
      </c>
      <c r="I19" s="175">
        <v>122.16416258722492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33" x14ac:dyDescent="0.25">
      <c r="A20" s="61"/>
      <c r="B20" s="210" t="s">
        <v>40</v>
      </c>
      <c r="C20" s="211">
        <v>2</v>
      </c>
      <c r="D20" s="218" t="s">
        <v>41</v>
      </c>
      <c r="E20" s="236" t="s">
        <v>60</v>
      </c>
      <c r="F20" s="197">
        <v>2.4319999999999999</v>
      </c>
      <c r="G20" s="69">
        <v>2.2749999999999999</v>
      </c>
      <c r="H20" s="69">
        <v>2.0511999999999997</v>
      </c>
      <c r="I20" s="176">
        <v>1.9684208021468956</v>
      </c>
      <c r="AB20"/>
      <c r="AC20"/>
      <c r="AD20"/>
      <c r="AE20"/>
      <c r="AF20"/>
      <c r="AG20"/>
    </row>
    <row r="21" spans="1:33" x14ac:dyDescent="0.25">
      <c r="A21" s="61"/>
      <c r="B21" s="212" t="s">
        <v>40</v>
      </c>
      <c r="C21" s="213">
        <v>3</v>
      </c>
      <c r="D21" s="227" t="s">
        <v>246</v>
      </c>
      <c r="E21" s="237" t="s">
        <v>61</v>
      </c>
      <c r="F21" s="197">
        <v>1.1151132835400002</v>
      </c>
      <c r="G21" s="69">
        <v>1.1681693026200002</v>
      </c>
      <c r="H21" s="69">
        <v>1.0779153990072903</v>
      </c>
      <c r="I21" s="176">
        <v>1.1826776204084075</v>
      </c>
      <c r="AB21"/>
      <c r="AC21"/>
      <c r="AD21"/>
      <c r="AE21"/>
      <c r="AF21"/>
      <c r="AG21"/>
    </row>
    <row r="22" spans="1:33" x14ac:dyDescent="0.25">
      <c r="A22" s="61"/>
      <c r="B22" s="212" t="s">
        <v>40</v>
      </c>
      <c r="C22" s="213">
        <v>4</v>
      </c>
      <c r="D22" s="227" t="s">
        <v>42</v>
      </c>
      <c r="E22" s="237" t="s">
        <v>62</v>
      </c>
      <c r="F22" s="197">
        <v>0.9953946242346664</v>
      </c>
      <c r="G22" s="69">
        <v>0.78182301850805835</v>
      </c>
      <c r="H22" s="69">
        <v>0.67204573403956414</v>
      </c>
      <c r="I22" s="176">
        <v>0.50632808277012864</v>
      </c>
      <c r="AB22"/>
      <c r="AC22"/>
      <c r="AD22"/>
      <c r="AE22"/>
      <c r="AF22"/>
      <c r="AG22"/>
    </row>
    <row r="23" spans="1:33" x14ac:dyDescent="0.25">
      <c r="A23" s="61"/>
      <c r="B23" s="210" t="s">
        <v>40</v>
      </c>
      <c r="C23" s="211" t="s">
        <v>43</v>
      </c>
      <c r="D23" s="218" t="s">
        <v>44</v>
      </c>
      <c r="E23" s="236" t="s">
        <v>63</v>
      </c>
      <c r="F23" s="197">
        <v>8.173</v>
      </c>
      <c r="G23" s="69">
        <v>8.3249999999999993</v>
      </c>
      <c r="H23" s="69">
        <v>8.5721909100000016</v>
      </c>
      <c r="I23" s="176">
        <v>8.9819258251353684</v>
      </c>
      <c r="AB23"/>
      <c r="AC23"/>
      <c r="AD23"/>
      <c r="AE23"/>
      <c r="AF23"/>
      <c r="AG23"/>
    </row>
    <row r="24" spans="1:33" x14ac:dyDescent="0.25">
      <c r="A24" s="91"/>
      <c r="B24" s="210" t="s">
        <v>45</v>
      </c>
      <c r="C24" s="211" t="s">
        <v>46</v>
      </c>
      <c r="D24" s="226" t="s">
        <v>47</v>
      </c>
      <c r="E24" s="236"/>
      <c r="F24" s="197">
        <v>8.3194999999999997</v>
      </c>
      <c r="G24" s="69">
        <v>8.3825000000000003</v>
      </c>
      <c r="H24" s="69">
        <v>8.4155477274999999</v>
      </c>
      <c r="I24" s="176">
        <v>8.5130291837838428</v>
      </c>
      <c r="AB24"/>
      <c r="AC24"/>
      <c r="AD24"/>
      <c r="AE24"/>
      <c r="AF24"/>
      <c r="AG24"/>
    </row>
    <row r="25" spans="1:33" s="2" customFormat="1" x14ac:dyDescent="0.25">
      <c r="A25" s="393"/>
      <c r="B25" s="394" t="s">
        <v>48</v>
      </c>
      <c r="C25" s="229" t="s">
        <v>49</v>
      </c>
      <c r="D25" s="395" t="s">
        <v>50</v>
      </c>
      <c r="E25" s="396"/>
      <c r="F25" s="397">
        <f t="shared" ref="F25:I25" si="0">F19-F20-F21-F22-F23+F24</f>
        <v>114.98199209222534</v>
      </c>
      <c r="G25" s="398">
        <f>G19-G20-G21-G22-G23+G24</f>
        <v>115.97750767887192</v>
      </c>
      <c r="H25" s="398">
        <f t="shared" si="0"/>
        <v>117.09628503456017</v>
      </c>
      <c r="I25" s="399">
        <f t="shared" si="0"/>
        <v>118.03783944054797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33" x14ac:dyDescent="0.25">
      <c r="A26" s="61"/>
      <c r="B26" s="212" t="s">
        <v>40</v>
      </c>
      <c r="C26" s="213">
        <v>6</v>
      </c>
      <c r="D26" s="227" t="s">
        <v>147</v>
      </c>
      <c r="E26" s="237" t="s">
        <v>64</v>
      </c>
      <c r="F26" s="197">
        <v>0.62872564366837802</v>
      </c>
      <c r="G26" s="69">
        <v>0.43066980151433981</v>
      </c>
      <c r="H26" s="69">
        <v>-1.6124681625075099</v>
      </c>
      <c r="I26" s="176">
        <v>-0.37718412203406532</v>
      </c>
      <c r="AB26"/>
      <c r="AC26"/>
      <c r="AD26"/>
      <c r="AE26"/>
      <c r="AF26"/>
      <c r="AG26"/>
    </row>
    <row r="27" spans="1:33" x14ac:dyDescent="0.25">
      <c r="A27" s="61"/>
      <c r="B27" s="212" t="s">
        <v>40</v>
      </c>
      <c r="C27" s="213">
        <v>7</v>
      </c>
      <c r="D27" s="227" t="s">
        <v>51</v>
      </c>
      <c r="E27" s="237" t="s">
        <v>65</v>
      </c>
      <c r="F27" s="198">
        <v>5.0099999999999999E-2</v>
      </c>
      <c r="G27" s="177">
        <v>5.1835235469999998E-2</v>
      </c>
      <c r="H27" s="177">
        <v>5.1383923681128145E-2</v>
      </c>
      <c r="I27" s="178">
        <v>5.1296068740574879E-2</v>
      </c>
      <c r="AB27"/>
      <c r="AC27"/>
      <c r="AD27"/>
      <c r="AE27"/>
      <c r="AF27"/>
      <c r="AG27"/>
    </row>
    <row r="28" spans="1:33" s="2" customFormat="1" x14ac:dyDescent="0.25">
      <c r="A28" s="167"/>
      <c r="B28" s="214" t="s">
        <v>48</v>
      </c>
      <c r="C28" s="215" t="s">
        <v>52</v>
      </c>
      <c r="D28" s="228" t="s">
        <v>53</v>
      </c>
      <c r="E28" s="238"/>
      <c r="F28" s="199">
        <f t="shared" ref="F28" si="1">F25-F26-F27</f>
        <v>114.30316644855696</v>
      </c>
      <c r="G28" s="179">
        <f>G25-G26-G27</f>
        <v>115.49500264188758</v>
      </c>
      <c r="H28" s="179">
        <f>H25-H26-H27</f>
        <v>118.65736927338655</v>
      </c>
      <c r="I28" s="200">
        <f t="shared" ref="I28" si="2">I25-I26-I27</f>
        <v>118.36372749384147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33" x14ac:dyDescent="0.25">
      <c r="A29" s="61" t="s">
        <v>30</v>
      </c>
      <c r="B29" s="216" t="s">
        <v>241</v>
      </c>
      <c r="C29" s="217"/>
      <c r="D29" s="203"/>
      <c r="E29" s="236"/>
      <c r="F29" s="60"/>
      <c r="G29" s="295"/>
      <c r="H29" s="73"/>
      <c r="I29" s="90"/>
      <c r="AB29"/>
      <c r="AC29"/>
      <c r="AD29"/>
      <c r="AE29"/>
      <c r="AF29"/>
      <c r="AG29"/>
    </row>
    <row r="30" spans="1:33" x14ac:dyDescent="0.25">
      <c r="A30" s="61"/>
      <c r="B30" s="204"/>
      <c r="C30" s="218"/>
      <c r="D30" s="218" t="s">
        <v>55</v>
      </c>
      <c r="E30" s="236"/>
      <c r="F30" s="308">
        <v>-4.8765373970291789E-3</v>
      </c>
      <c r="G30" s="75">
        <f>(G28-F25)/F25</f>
        <v>4.461659954984625E-3</v>
      </c>
      <c r="H30" s="75">
        <f t="shared" ref="H30:I30" si="3">(H28-G25)/G25</f>
        <v>2.3106735505429687E-2</v>
      </c>
      <c r="I30" s="140">
        <f t="shared" si="3"/>
        <v>1.0823933986524177E-2</v>
      </c>
      <c r="K30" s="46"/>
      <c r="L30" s="46"/>
      <c r="AB30"/>
      <c r="AC30"/>
      <c r="AD30"/>
      <c r="AE30"/>
      <c r="AF30"/>
      <c r="AG30"/>
    </row>
    <row r="31" spans="1:33" x14ac:dyDescent="0.25">
      <c r="A31" s="61"/>
      <c r="B31" s="206"/>
      <c r="C31" s="219"/>
      <c r="D31" s="219" t="s">
        <v>295</v>
      </c>
      <c r="E31" s="239"/>
      <c r="F31" s="137">
        <v>1.3852383188970752E-2</v>
      </c>
      <c r="G31" s="309">
        <v>1.2995979794078072E-2</v>
      </c>
      <c r="H31" s="309">
        <v>9.0265090469586751E-3</v>
      </c>
      <c r="I31" s="322">
        <v>8.8993742120664476E-3</v>
      </c>
      <c r="K31" s="243"/>
      <c r="L31" s="46"/>
      <c r="AB31"/>
      <c r="AC31"/>
      <c r="AD31"/>
      <c r="AE31"/>
      <c r="AF31"/>
      <c r="AG31"/>
    </row>
    <row r="32" spans="1:33" x14ac:dyDescent="0.25">
      <c r="A32" s="94"/>
      <c r="B32" s="205"/>
      <c r="C32" s="220"/>
      <c r="D32" s="220" t="s">
        <v>56</v>
      </c>
      <c r="E32" s="240"/>
      <c r="F32" s="76">
        <f>(1+F30)/(1+F31)-1</f>
        <v>-1.8473025162785595E-2</v>
      </c>
      <c r="G32" s="76">
        <f>(1+G30)/(1+G31)-1</f>
        <v>-8.4248309068591931E-3</v>
      </c>
      <c r="H32" s="76">
        <f t="shared" ref="H32:I32" si="4">(1+H30)/(1+H31)-1</f>
        <v>1.3954268130943248E-2</v>
      </c>
      <c r="I32" s="146">
        <f t="shared" si="4"/>
        <v>1.9075834752704246E-3</v>
      </c>
      <c r="K32" s="46"/>
      <c r="L32" s="46"/>
      <c r="AB32"/>
      <c r="AC32"/>
      <c r="AD32"/>
      <c r="AE32"/>
      <c r="AF32"/>
      <c r="AG32"/>
    </row>
    <row r="33" spans="1:33" x14ac:dyDescent="0.25">
      <c r="A33" s="125" t="s">
        <v>31</v>
      </c>
      <c r="B33" s="207" t="s">
        <v>57</v>
      </c>
      <c r="C33" s="221"/>
      <c r="D33" s="207"/>
      <c r="E33" s="241"/>
      <c r="F33" s="233">
        <v>6.9219840316568004E-3</v>
      </c>
      <c r="G33" s="222">
        <v>1.93973547316396E-3</v>
      </c>
      <c r="H33" s="222">
        <v>1.01800069345683E-2</v>
      </c>
      <c r="I33" s="234">
        <v>2.59641305323512E-3</v>
      </c>
      <c r="AB33"/>
      <c r="AC33"/>
      <c r="AD33"/>
      <c r="AE33"/>
      <c r="AF33"/>
      <c r="AG33"/>
    </row>
    <row r="34" spans="1:33" x14ac:dyDescent="0.25">
      <c r="A34" s="61" t="s">
        <v>32</v>
      </c>
      <c r="B34" s="203" t="s">
        <v>58</v>
      </c>
      <c r="C34" s="217"/>
      <c r="D34" s="203"/>
      <c r="E34" s="236"/>
      <c r="F34" s="118"/>
      <c r="G34" s="306"/>
      <c r="H34" s="223"/>
      <c r="I34" s="224"/>
      <c r="AB34"/>
      <c r="AC34"/>
      <c r="AD34"/>
      <c r="AE34"/>
      <c r="AF34"/>
      <c r="AG34"/>
    </row>
    <row r="35" spans="1:33" x14ac:dyDescent="0.25">
      <c r="A35" s="61"/>
      <c r="B35" s="203"/>
      <c r="C35" s="217"/>
      <c r="D35" s="211" t="s">
        <v>168</v>
      </c>
      <c r="E35" s="236"/>
      <c r="F35" s="305">
        <f>F33-F32</f>
        <v>2.5395009194442396E-2</v>
      </c>
      <c r="G35" s="305">
        <f>G33-G32</f>
        <v>1.0364566380023154E-2</v>
      </c>
      <c r="H35" s="305">
        <f t="shared" ref="H35:I35" si="5">H33-H32</f>
        <v>-3.7742611963749485E-3</v>
      </c>
      <c r="I35" s="310">
        <f t="shared" si="5"/>
        <v>6.8882957796469538E-4</v>
      </c>
      <c r="AB35"/>
      <c r="AC35"/>
      <c r="AD35"/>
      <c r="AE35"/>
      <c r="AF35"/>
      <c r="AG35"/>
    </row>
    <row r="36" spans="1:33" x14ac:dyDescent="0.25">
      <c r="A36" s="61"/>
      <c r="B36" s="203"/>
      <c r="C36" s="217"/>
      <c r="D36" s="218" t="s">
        <v>169</v>
      </c>
      <c r="E36" s="236"/>
      <c r="F36" s="69">
        <v>2.9163885759333659</v>
      </c>
      <c r="G36" s="69">
        <f>G35*F25</f>
        <v>1.191738489547167</v>
      </c>
      <c r="H36" s="69">
        <f>H35*G25</f>
        <v>-0.4377294068846439</v>
      </c>
      <c r="I36" s="176">
        <f>I35*H25</f>
        <v>8.0659384601589751E-2</v>
      </c>
      <c r="AB36"/>
      <c r="AC36"/>
      <c r="AD36"/>
      <c r="AE36"/>
      <c r="AF36"/>
      <c r="AG36"/>
    </row>
    <row r="37" spans="1:33" s="1" customFormat="1" x14ac:dyDescent="0.25">
      <c r="A37" s="61"/>
      <c r="B37" s="204"/>
      <c r="C37" s="218"/>
      <c r="D37" s="211" t="s">
        <v>66</v>
      </c>
      <c r="E37" s="236" t="s">
        <v>313</v>
      </c>
      <c r="F37" s="148">
        <v>209.511</v>
      </c>
      <c r="G37" s="149">
        <v>214.06200000000001</v>
      </c>
      <c r="H37" s="149">
        <v>219.10749366230829</v>
      </c>
      <c r="I37" s="180">
        <v>226.64291359065564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33" x14ac:dyDescent="0.25">
      <c r="A38" s="61"/>
      <c r="B38" s="204"/>
      <c r="C38" s="218"/>
      <c r="D38" s="226" t="s">
        <v>170</v>
      </c>
      <c r="E38" s="236"/>
      <c r="F38" s="307">
        <f>F36/F37</f>
        <v>1.3919978311083265E-2</v>
      </c>
      <c r="G38" s="307">
        <f>G36/G37</f>
        <v>5.5672585024299824E-3</v>
      </c>
      <c r="H38" s="307">
        <f t="shared" ref="H38:I38" si="6">H36/H37</f>
        <v>-1.9977838255010984E-3</v>
      </c>
      <c r="I38" s="311">
        <f t="shared" si="6"/>
        <v>3.5588752069817765E-4</v>
      </c>
      <c r="AB38"/>
      <c r="AC38"/>
      <c r="AD38"/>
      <c r="AE38"/>
      <c r="AF38"/>
      <c r="AG38"/>
    </row>
    <row r="39" spans="1:33" s="43" customFormat="1" x14ac:dyDescent="0.25">
      <c r="A39" s="61"/>
      <c r="B39" s="204"/>
      <c r="C39" s="218"/>
      <c r="D39" s="230" t="s">
        <v>171</v>
      </c>
      <c r="E39" s="235"/>
      <c r="F39" s="400" t="s">
        <v>123</v>
      </c>
      <c r="G39" s="400" t="s">
        <v>123</v>
      </c>
      <c r="H39" s="400" t="s">
        <v>279</v>
      </c>
      <c r="I39" s="401" t="s">
        <v>279</v>
      </c>
    </row>
    <row r="40" spans="1:33" s="43" customFormat="1" x14ac:dyDescent="0.25">
      <c r="A40" s="61"/>
      <c r="B40" s="204"/>
      <c r="C40" s="218"/>
      <c r="D40" s="226" t="s">
        <v>172</v>
      </c>
      <c r="E40" s="235"/>
      <c r="F40" s="189"/>
      <c r="G40" s="307">
        <f>(G38+F38)/2</f>
        <v>9.7436184067566239E-3</v>
      </c>
      <c r="H40" s="307">
        <f t="shared" ref="H40" si="7">(H38+G38)/2</f>
        <v>1.784737338464442E-3</v>
      </c>
      <c r="I40" s="311">
        <f>(I38+H38)/2</f>
        <v>-8.2094815240146032E-4</v>
      </c>
    </row>
    <row r="41" spans="1:33" s="43" customFormat="1" x14ac:dyDescent="0.25">
      <c r="A41" s="94"/>
      <c r="B41" s="205"/>
      <c r="C41" s="220"/>
      <c r="D41" s="231" t="s">
        <v>173</v>
      </c>
      <c r="E41" s="242"/>
      <c r="F41" s="174"/>
      <c r="G41" s="402" t="s">
        <v>123</v>
      </c>
      <c r="H41" s="402" t="s">
        <v>279</v>
      </c>
      <c r="I41" s="403" t="s">
        <v>123</v>
      </c>
    </row>
    <row r="42" spans="1:33" s="43" customFormat="1" x14ac:dyDescent="0.25">
      <c r="A42" s="56" t="s">
        <v>294</v>
      </c>
      <c r="B42" s="218"/>
      <c r="C42" s="218"/>
      <c r="D42" s="434"/>
      <c r="E42" s="435"/>
      <c r="F42" s="389"/>
      <c r="G42" s="400"/>
      <c r="H42" s="400"/>
      <c r="I42" s="400"/>
    </row>
    <row r="43" spans="1:33" x14ac:dyDescent="0.25">
      <c r="A43" s="43"/>
    </row>
    <row r="44" spans="1:33" x14ac:dyDescent="0.25">
      <c r="A44" s="43"/>
    </row>
    <row r="45" spans="1:33" x14ac:dyDescent="0.25">
      <c r="A45" s="43"/>
    </row>
    <row r="46" spans="1:33" x14ac:dyDescent="0.25">
      <c r="A46" s="43"/>
    </row>
    <row r="47" spans="1:33" x14ac:dyDescent="0.25">
      <c r="A47" s="43"/>
    </row>
    <row r="48" spans="1:33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3"/>
    </row>
    <row r="75" spans="1:1" x14ac:dyDescent="0.25">
      <c r="A75" s="43"/>
    </row>
    <row r="76" spans="1:1" x14ac:dyDescent="0.25">
      <c r="A76" s="43"/>
    </row>
    <row r="77" spans="1:1" x14ac:dyDescent="0.25">
      <c r="A77" s="43"/>
    </row>
    <row r="78" spans="1:1" x14ac:dyDescent="0.25">
      <c r="A78" s="43"/>
    </row>
    <row r="79" spans="1:1" x14ac:dyDescent="0.25">
      <c r="A79" s="43"/>
    </row>
    <row r="80" spans="1:1" x14ac:dyDescent="0.25">
      <c r="A80" s="43"/>
    </row>
    <row r="81" spans="1:1" x14ac:dyDescent="0.25">
      <c r="A81" s="43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28"/>
  <sheetViews>
    <sheetView zoomScale="90" zoomScaleNormal="90" workbookViewId="0">
      <selection activeCell="E31" sqref="E31"/>
    </sheetView>
  </sheetViews>
  <sheetFormatPr defaultRowHeight="15" x14ac:dyDescent="0.25"/>
  <cols>
    <col min="1" max="1" width="9.140625" style="43"/>
    <col min="2" max="2" width="54.42578125" style="43" customWidth="1"/>
    <col min="3" max="3" width="11.140625" style="43" customWidth="1"/>
    <col min="4" max="4" width="11.85546875" style="43" customWidth="1"/>
    <col min="5" max="5" width="12.42578125" style="43" customWidth="1"/>
    <col min="6" max="6" width="16.85546875" style="43" customWidth="1"/>
    <col min="7" max="7" width="11.140625" style="43" customWidth="1"/>
    <col min="8" max="8" width="11.7109375" style="43" customWidth="1"/>
    <col min="9" max="16384" width="9.140625" style="43"/>
  </cols>
  <sheetData>
    <row r="1" spans="1:6" ht="18" x14ac:dyDescent="0.35">
      <c r="A1" s="43" t="s">
        <v>165</v>
      </c>
    </row>
    <row r="2" spans="1:6" ht="18" x14ac:dyDescent="0.35">
      <c r="A2" s="43" t="s">
        <v>179</v>
      </c>
    </row>
    <row r="3" spans="1:6" ht="18" x14ac:dyDescent="0.35">
      <c r="C3" s="47" t="s">
        <v>68</v>
      </c>
    </row>
    <row r="4" spans="1:6" x14ac:dyDescent="0.25">
      <c r="A4" s="43" t="s">
        <v>67</v>
      </c>
    </row>
    <row r="5" spans="1:6" x14ac:dyDescent="0.25">
      <c r="A5" s="43" t="s">
        <v>148</v>
      </c>
    </row>
    <row r="6" spans="1:6" ht="18" x14ac:dyDescent="0.35">
      <c r="C6" s="47" t="s">
        <v>180</v>
      </c>
    </row>
    <row r="7" spans="1:6" ht="17.25" x14ac:dyDescent="0.25">
      <c r="A7" s="43" t="s">
        <v>166</v>
      </c>
    </row>
    <row r="8" spans="1:6" ht="17.25" x14ac:dyDescent="0.25">
      <c r="C8" s="47" t="s">
        <v>160</v>
      </c>
    </row>
    <row r="9" spans="1:6" x14ac:dyDescent="0.25">
      <c r="A9" s="43" t="s">
        <v>69</v>
      </c>
    </row>
    <row r="10" spans="1:6" ht="18.75" x14ac:dyDescent="0.35">
      <c r="C10" s="47" t="s">
        <v>161</v>
      </c>
      <c r="D10" s="47"/>
    </row>
    <row r="12" spans="1:6" x14ac:dyDescent="0.25">
      <c r="A12" s="43" t="s">
        <v>299</v>
      </c>
    </row>
    <row r="13" spans="1:6" x14ac:dyDescent="0.25">
      <c r="A13" s="43" t="s">
        <v>300</v>
      </c>
    </row>
    <row r="15" spans="1:6" x14ac:dyDescent="0.25">
      <c r="B15" s="312"/>
      <c r="C15" s="316"/>
      <c r="D15" s="453"/>
      <c r="E15" s="454"/>
      <c r="F15" s="353" t="s">
        <v>71</v>
      </c>
    </row>
    <row r="16" spans="1:6" x14ac:dyDescent="0.25">
      <c r="B16" s="313"/>
      <c r="C16" s="381"/>
      <c r="D16" s="314">
        <v>2016</v>
      </c>
      <c r="E16" s="315">
        <v>2017</v>
      </c>
      <c r="F16" s="354" t="s">
        <v>211</v>
      </c>
    </row>
    <row r="17" spans="2:8" ht="19.5" customHeight="1" x14ac:dyDescent="0.35">
      <c r="B17" s="316" t="s">
        <v>150</v>
      </c>
      <c r="C17" s="404" t="s">
        <v>152</v>
      </c>
      <c r="D17" s="446">
        <v>0.78370562159721935</v>
      </c>
      <c r="E17" s="447">
        <v>0.21282034478058165</v>
      </c>
      <c r="F17" s="405">
        <v>0.43468051155747783</v>
      </c>
    </row>
    <row r="18" spans="2:8" x14ac:dyDescent="0.25">
      <c r="B18" s="317" t="s">
        <v>275</v>
      </c>
      <c r="C18" s="382" t="s">
        <v>298</v>
      </c>
      <c r="D18" s="421"/>
      <c r="E18" s="448"/>
      <c r="F18" s="355"/>
      <c r="G18" s="168"/>
    </row>
    <row r="19" spans="2:8" x14ac:dyDescent="0.25">
      <c r="B19" s="317"/>
      <c r="C19" s="382" t="s">
        <v>70</v>
      </c>
      <c r="D19" s="421">
        <v>0.86725305041297596</v>
      </c>
      <c r="E19" s="69">
        <v>0.87519603116983113</v>
      </c>
      <c r="F19" s="407">
        <v>0.87519603116983113</v>
      </c>
      <c r="G19" s="169"/>
    </row>
    <row r="20" spans="2:8" ht="17.25" x14ac:dyDescent="0.25">
      <c r="B20" s="312" t="s">
        <v>151</v>
      </c>
      <c r="C20" s="404" t="s">
        <v>153</v>
      </c>
      <c r="D20" s="406">
        <v>0.5</v>
      </c>
      <c r="E20" s="321">
        <v>0.6</v>
      </c>
      <c r="F20" s="405">
        <v>0.6</v>
      </c>
      <c r="G20" s="169"/>
    </row>
    <row r="21" spans="2:8" ht="17.25" x14ac:dyDescent="0.25">
      <c r="B21" s="320"/>
      <c r="C21" s="382" t="s">
        <v>154</v>
      </c>
      <c r="D21" s="318">
        <f t="shared" ref="D21:F21" si="0">D20/0.5</f>
        <v>1</v>
      </c>
      <c r="E21" s="319">
        <f>E20/0.5</f>
        <v>1.2</v>
      </c>
      <c r="F21" s="355">
        <f t="shared" si="0"/>
        <v>1.2</v>
      </c>
      <c r="G21" s="169"/>
    </row>
    <row r="22" spans="2:8" ht="17.25" customHeight="1" x14ac:dyDescent="0.25">
      <c r="B22" s="320" t="s">
        <v>72</v>
      </c>
      <c r="C22" s="382"/>
      <c r="D22" s="410">
        <v>0.91507218431539294</v>
      </c>
      <c r="E22" s="319">
        <f>E21*E19</f>
        <v>1.0502352374037973</v>
      </c>
      <c r="F22" s="355">
        <f>F21*F19</f>
        <v>1.0502352374037973</v>
      </c>
      <c r="G22" s="168"/>
    </row>
    <row r="23" spans="2:8" x14ac:dyDescent="0.25">
      <c r="B23" s="408" t="s">
        <v>281</v>
      </c>
      <c r="C23" s="409"/>
      <c r="D23" s="444">
        <f t="shared" ref="D23:E23" si="1">D17-D22</f>
        <v>-0.1313665627181736</v>
      </c>
      <c r="E23" s="444">
        <f t="shared" si="1"/>
        <v>-0.83741489262321567</v>
      </c>
      <c r="F23" s="445">
        <f>F17-F22</f>
        <v>-0.61555472584631943</v>
      </c>
      <c r="G23" s="170"/>
    </row>
    <row r="24" spans="2:8" ht="17.25" x14ac:dyDescent="0.25">
      <c r="B24" s="440" t="s">
        <v>297</v>
      </c>
      <c r="C24" s="404" t="s">
        <v>153</v>
      </c>
      <c r="D24" s="442">
        <v>0.34</v>
      </c>
      <c r="E24" s="442">
        <v>-0.46</v>
      </c>
      <c r="F24" s="443">
        <v>0.1</v>
      </c>
      <c r="G24" s="170"/>
    </row>
    <row r="25" spans="2:8" ht="17.25" x14ac:dyDescent="0.25">
      <c r="B25" s="408"/>
      <c r="C25" s="382" t="s">
        <v>154</v>
      </c>
      <c r="D25" s="410">
        <f>D24/0.5</f>
        <v>0.68</v>
      </c>
      <c r="E25" s="410">
        <f t="shared" ref="E25:F25" si="2">E24/0.5</f>
        <v>-0.92</v>
      </c>
      <c r="F25" s="407">
        <f t="shared" si="2"/>
        <v>0.2</v>
      </c>
      <c r="G25" s="170"/>
    </row>
    <row r="26" spans="2:8" x14ac:dyDescent="0.25">
      <c r="B26" s="441" t="s">
        <v>72</v>
      </c>
      <c r="C26" s="409"/>
      <c r="D26" s="410">
        <f>D25*D19</f>
        <v>0.58973207428082375</v>
      </c>
      <c r="E26" s="410">
        <f t="shared" ref="E26:F26" si="3">E25*E19</f>
        <v>-0.80518034867624466</v>
      </c>
      <c r="F26" s="407">
        <f t="shared" si="3"/>
        <v>0.17503920623396624</v>
      </c>
      <c r="G26" s="170"/>
    </row>
    <row r="27" spans="2:8" ht="15.75" customHeight="1" x14ac:dyDescent="0.25">
      <c r="B27" s="436" t="s">
        <v>282</v>
      </c>
      <c r="C27" s="437"/>
      <c r="D27" s="438">
        <f>D17-D26</f>
        <v>0.1939735473163956</v>
      </c>
      <c r="E27" s="438">
        <f t="shared" ref="E27:F27" si="4">E17-E26</f>
        <v>1.0180006934568264</v>
      </c>
      <c r="F27" s="439">
        <f t="shared" si="4"/>
        <v>0.2596413053235116</v>
      </c>
      <c r="G27" s="169"/>
    </row>
    <row r="28" spans="2:8" x14ac:dyDescent="0.25">
      <c r="B28" s="43" t="s">
        <v>296</v>
      </c>
      <c r="C28" s="163"/>
      <c r="F28" s="47"/>
      <c r="G28" s="47"/>
      <c r="H28" s="170"/>
    </row>
  </sheetData>
  <mergeCells count="1">
    <mergeCell ref="D15:E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20"/>
  <sheetViews>
    <sheetView zoomScale="90" zoomScaleNormal="90" workbookViewId="0">
      <selection activeCell="H19" sqref="H19"/>
    </sheetView>
  </sheetViews>
  <sheetFormatPr defaultRowHeight="15" x14ac:dyDescent="0.25"/>
  <cols>
    <col min="1" max="1" width="8" style="43" customWidth="1"/>
    <col min="2" max="2" width="17.85546875" style="43" customWidth="1"/>
    <col min="3" max="3" width="17.7109375" style="43" customWidth="1"/>
    <col min="4" max="4" width="18" style="43" customWidth="1"/>
    <col min="5" max="5" width="18.28515625" style="43" customWidth="1"/>
    <col min="6" max="7" width="9.140625" style="43"/>
    <col min="8" max="8" width="41.28515625" style="43" customWidth="1"/>
    <col min="9" max="10" width="9.140625" style="43"/>
    <col min="11" max="11" width="15.85546875" style="43" customWidth="1"/>
    <col min="12" max="16384" width="9.140625" style="43"/>
  </cols>
  <sheetData>
    <row r="1" spans="1:6" x14ac:dyDescent="0.25">
      <c r="A1" s="43" t="s">
        <v>130</v>
      </c>
    </row>
    <row r="2" spans="1:6" x14ac:dyDescent="0.25">
      <c r="A2" s="323"/>
      <c r="B2" s="43" t="s">
        <v>162</v>
      </c>
    </row>
    <row r="3" spans="1:6" x14ac:dyDescent="0.25">
      <c r="A3" s="331"/>
      <c r="B3" s="43" t="s">
        <v>159</v>
      </c>
    </row>
    <row r="4" spans="1:6" x14ac:dyDescent="0.25">
      <c r="A4" s="348"/>
      <c r="B4" s="43" t="s">
        <v>131</v>
      </c>
    </row>
    <row r="5" spans="1:6" x14ac:dyDescent="0.25">
      <c r="A5" s="33"/>
      <c r="B5" s="43" t="s">
        <v>245</v>
      </c>
    </row>
    <row r="7" spans="1:6" x14ac:dyDescent="0.25">
      <c r="B7" s="171"/>
    </row>
    <row r="8" spans="1:6" ht="48.75" customHeight="1" x14ac:dyDescent="0.25">
      <c r="B8" s="328" t="s">
        <v>129</v>
      </c>
      <c r="C8" s="327" t="s">
        <v>125</v>
      </c>
      <c r="D8" s="330" t="s">
        <v>126</v>
      </c>
      <c r="E8" s="329" t="s">
        <v>58</v>
      </c>
    </row>
    <row r="9" spans="1:6" ht="31.5" x14ac:dyDescent="0.25">
      <c r="A9" s="344"/>
      <c r="B9" s="343" t="s">
        <v>125</v>
      </c>
      <c r="C9" s="337" t="s">
        <v>127</v>
      </c>
      <c r="D9" s="338" t="s">
        <v>128</v>
      </c>
      <c r="E9" s="346" t="s">
        <v>128</v>
      </c>
      <c r="F9" s="172"/>
    </row>
    <row r="10" spans="1:6" ht="30" x14ac:dyDescent="0.25">
      <c r="A10" s="344"/>
      <c r="B10" s="345" t="s">
        <v>126</v>
      </c>
      <c r="C10" s="339" t="s">
        <v>128</v>
      </c>
      <c r="D10" s="340" t="s">
        <v>128</v>
      </c>
      <c r="E10" s="347" t="s">
        <v>128</v>
      </c>
    </row>
    <row r="11" spans="1:6" ht="53.25" customHeight="1" x14ac:dyDescent="0.25">
      <c r="B11" s="341" t="s">
        <v>58</v>
      </c>
      <c r="C11" s="346" t="s">
        <v>128</v>
      </c>
      <c r="D11" s="346" t="s">
        <v>128</v>
      </c>
      <c r="E11" s="342" t="s">
        <v>58</v>
      </c>
    </row>
    <row r="13" spans="1:6" x14ac:dyDescent="0.25">
      <c r="A13" s="294"/>
    </row>
    <row r="14" spans="1:6" x14ac:dyDescent="0.25">
      <c r="A14" s="352" t="s">
        <v>261</v>
      </c>
    </row>
    <row r="15" spans="1:6" x14ac:dyDescent="0.25">
      <c r="A15" s="352" t="s">
        <v>301</v>
      </c>
    </row>
    <row r="16" spans="1:6" x14ac:dyDescent="0.25">
      <c r="A16" s="449" t="s">
        <v>280</v>
      </c>
    </row>
    <row r="17" spans="1:6" x14ac:dyDescent="0.25">
      <c r="A17" s="45"/>
      <c r="B17" s="163"/>
      <c r="C17" s="163"/>
      <c r="D17" s="163"/>
    </row>
    <row r="18" spans="1:6" ht="30" x14ac:dyDescent="0.25">
      <c r="A18" s="324"/>
      <c r="B18" s="326" t="s">
        <v>10</v>
      </c>
      <c r="C18" s="326" t="s">
        <v>248</v>
      </c>
      <c r="D18" s="326" t="s">
        <v>128</v>
      </c>
    </row>
    <row r="19" spans="1:6" ht="45.75" customHeight="1" x14ac:dyDescent="0.25">
      <c r="A19" s="332">
        <v>2016</v>
      </c>
      <c r="B19" s="333" t="s">
        <v>249</v>
      </c>
      <c r="C19" s="333" t="s">
        <v>249</v>
      </c>
      <c r="D19" s="334" t="s">
        <v>127</v>
      </c>
      <c r="F19" s="325"/>
    </row>
    <row r="20" spans="1:6" ht="41.25" customHeight="1" x14ac:dyDescent="0.25">
      <c r="A20" s="332">
        <v>2017</v>
      </c>
      <c r="B20" s="335" t="s">
        <v>126</v>
      </c>
      <c r="C20" s="335" t="s">
        <v>126</v>
      </c>
      <c r="D20" s="336" t="s">
        <v>128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39"/>
  <sheetViews>
    <sheetView topLeftCell="B7" zoomScale="90" zoomScaleNormal="90" workbookViewId="0">
      <selection activeCell="L25" sqref="L25"/>
    </sheetView>
  </sheetViews>
  <sheetFormatPr defaultRowHeight="15" x14ac:dyDescent="0.25"/>
  <cols>
    <col min="1" max="1" width="9.140625" style="46"/>
    <col min="2" max="2" width="14.42578125" style="46" customWidth="1"/>
    <col min="3" max="3" width="15.5703125" style="46" customWidth="1"/>
    <col min="4" max="4" width="14.42578125" style="46" customWidth="1"/>
    <col min="5" max="5" width="13.28515625" style="46" customWidth="1"/>
    <col min="6" max="6" width="11.42578125" style="46" customWidth="1"/>
    <col min="7" max="7" width="12.5703125" style="46" customWidth="1"/>
    <col min="8" max="8" width="15.140625" style="46" customWidth="1"/>
    <col min="9" max="9" width="16.7109375" style="46" customWidth="1"/>
    <col min="10" max="10" width="14.5703125" style="46" customWidth="1"/>
    <col min="11" max="11" width="14.140625" style="46" customWidth="1"/>
    <col min="12" max="12" width="16.5703125" style="46" customWidth="1"/>
    <col min="13" max="13" width="8.7109375" style="46" customWidth="1"/>
    <col min="14" max="14" width="14.28515625" style="46" customWidth="1"/>
    <col min="15" max="15" width="8.7109375" style="46" customWidth="1"/>
    <col min="16" max="16" width="8.28515625" style="46" customWidth="1"/>
    <col min="17" max="17" width="15.140625" style="46" customWidth="1"/>
    <col min="18" max="18" width="16.140625" style="46" customWidth="1"/>
    <col min="19" max="20" width="11.5703125" style="46" customWidth="1"/>
    <col min="21" max="21" width="18.7109375" style="46" customWidth="1"/>
    <col min="22" max="16384" width="9.140625" style="46"/>
  </cols>
  <sheetData>
    <row r="1" spans="1:13" x14ac:dyDescent="0.25">
      <c r="A1" s="46" t="s">
        <v>256</v>
      </c>
    </row>
    <row r="2" spans="1:13" ht="17.25" x14ac:dyDescent="0.25">
      <c r="A2" s="46" t="s">
        <v>302</v>
      </c>
    </row>
    <row r="3" spans="1:13" x14ac:dyDescent="0.25">
      <c r="A3" s="46" t="s">
        <v>242</v>
      </c>
    </row>
    <row r="4" spans="1:13" ht="17.25" x14ac:dyDescent="0.25">
      <c r="A4" s="46" t="s">
        <v>202</v>
      </c>
    </row>
    <row r="5" spans="1:13" x14ac:dyDescent="0.25">
      <c r="A5" s="46" t="s">
        <v>34</v>
      </c>
    </row>
    <row r="6" spans="1:13" ht="17.25" x14ac:dyDescent="0.25">
      <c r="A6" s="46" t="s">
        <v>203</v>
      </c>
    </row>
    <row r="7" spans="1:13" ht="17.25" x14ac:dyDescent="0.25">
      <c r="A7" s="46" t="s">
        <v>204</v>
      </c>
    </row>
    <row r="9" spans="1:13" x14ac:dyDescent="0.25">
      <c r="A9" s="46" t="s">
        <v>247</v>
      </c>
    </row>
    <row r="11" spans="1:13" ht="18.75" x14ac:dyDescent="0.3">
      <c r="A11" s="48"/>
      <c r="B11" s="455" t="s">
        <v>29</v>
      </c>
      <c r="C11" s="455"/>
      <c r="D11" s="455"/>
      <c r="E11" s="456" t="s">
        <v>30</v>
      </c>
      <c r="F11" s="456"/>
      <c r="G11" s="456"/>
      <c r="H11" s="456"/>
      <c r="I11" s="456" t="s">
        <v>31</v>
      </c>
      <c r="J11" s="456"/>
      <c r="K11" s="456"/>
      <c r="L11" s="195" t="s">
        <v>32</v>
      </c>
      <c r="M11" s="50"/>
    </row>
    <row r="12" spans="1:13" ht="45" x14ac:dyDescent="0.25">
      <c r="A12" s="262"/>
      <c r="B12" s="263" t="s">
        <v>257</v>
      </c>
      <c r="C12" s="263" t="s">
        <v>205</v>
      </c>
      <c r="D12" s="12" t="s">
        <v>257</v>
      </c>
      <c r="E12" s="8" t="s">
        <v>17</v>
      </c>
      <c r="F12" s="7" t="s">
        <v>37</v>
      </c>
      <c r="G12" s="7" t="s">
        <v>35</v>
      </c>
      <c r="H12" s="11" t="s">
        <v>21</v>
      </c>
      <c r="I12" s="7" t="s">
        <v>20</v>
      </c>
      <c r="J12" s="7" t="s">
        <v>6</v>
      </c>
      <c r="K12" s="7" t="s">
        <v>33</v>
      </c>
      <c r="L12" s="9" t="s">
        <v>22</v>
      </c>
    </row>
    <row r="13" spans="1:13" ht="17.25" x14ac:dyDescent="0.25">
      <c r="A13" s="264"/>
      <c r="B13" s="19" t="s">
        <v>206</v>
      </c>
      <c r="C13" s="19" t="s">
        <v>16</v>
      </c>
      <c r="D13" s="16"/>
      <c r="E13" s="17" t="s">
        <v>11</v>
      </c>
      <c r="F13" s="15" t="s">
        <v>207</v>
      </c>
      <c r="G13" s="14"/>
      <c r="H13" s="18" t="s">
        <v>27</v>
      </c>
      <c r="I13" s="15"/>
      <c r="J13" s="15" t="s">
        <v>19</v>
      </c>
      <c r="K13" s="15" t="s">
        <v>26</v>
      </c>
      <c r="L13" s="10" t="s">
        <v>28</v>
      </c>
    </row>
    <row r="14" spans="1:13" x14ac:dyDescent="0.25">
      <c r="A14" s="20" t="s">
        <v>15</v>
      </c>
      <c r="B14" s="19" t="s">
        <v>208</v>
      </c>
      <c r="C14" s="19" t="s">
        <v>36</v>
      </c>
      <c r="D14" s="19" t="s">
        <v>36</v>
      </c>
      <c r="E14" s="20" t="s">
        <v>24</v>
      </c>
      <c r="F14" s="19" t="s">
        <v>24</v>
      </c>
      <c r="G14" s="19" t="s">
        <v>36</v>
      </c>
      <c r="H14" s="16" t="s">
        <v>36</v>
      </c>
      <c r="I14" s="15" t="s">
        <v>23</v>
      </c>
      <c r="J14" s="19" t="s">
        <v>36</v>
      </c>
      <c r="K14" s="19" t="s">
        <v>36</v>
      </c>
      <c r="L14" s="13" t="s">
        <v>24</v>
      </c>
    </row>
    <row r="15" spans="1:13" x14ac:dyDescent="0.25">
      <c r="A15" s="265">
        <v>2006</v>
      </c>
      <c r="B15" s="268">
        <v>38.200000000000003</v>
      </c>
      <c r="C15" s="269">
        <v>172.614</v>
      </c>
      <c r="D15" s="22">
        <f>C15*B15/100</f>
        <v>65.938548000000011</v>
      </c>
      <c r="E15" s="266">
        <v>1.5608040647906885</v>
      </c>
      <c r="F15" s="27">
        <f t="shared" ref="F15:F30" si="0">E15*$H$31</f>
        <v>0.89605761359633429</v>
      </c>
      <c r="G15" s="21">
        <f t="shared" ref="G15:G28" si="1">F15*C15/100</f>
        <v>1.5467208891331765</v>
      </c>
      <c r="H15" s="21"/>
      <c r="I15" s="299">
        <v>92.340999999999994</v>
      </c>
      <c r="J15" s="270">
        <v>184.05752270408163</v>
      </c>
      <c r="K15" s="22"/>
      <c r="L15" s="372"/>
    </row>
    <row r="16" spans="1:13" x14ac:dyDescent="0.25">
      <c r="A16" s="265">
        <v>2007</v>
      </c>
      <c r="B16" s="269">
        <v>34</v>
      </c>
      <c r="C16" s="257">
        <v>186.584</v>
      </c>
      <c r="D16" s="22">
        <f t="shared" ref="D16:D28" si="2">C16*B16/100</f>
        <v>63.438559999999995</v>
      </c>
      <c r="E16" s="266">
        <v>4.5391652202975141</v>
      </c>
      <c r="F16" s="27">
        <f t="shared" si="0"/>
        <v>2.6059347529728032</v>
      </c>
      <c r="G16" s="21">
        <f t="shared" si="1"/>
        <v>4.8622572994867745</v>
      </c>
      <c r="H16" s="21"/>
      <c r="I16" s="299">
        <v>94.894300000000001</v>
      </c>
      <c r="J16" s="21">
        <v>188.08510627156167</v>
      </c>
      <c r="K16" s="22"/>
      <c r="L16" s="372"/>
    </row>
    <row r="17" spans="1:22" x14ac:dyDescent="0.25">
      <c r="A17" s="265">
        <v>2008</v>
      </c>
      <c r="B17" s="268">
        <v>32.700000000000003</v>
      </c>
      <c r="C17" s="257">
        <v>193.71100000000001</v>
      </c>
      <c r="D17" s="22">
        <f t="shared" si="2"/>
        <v>63.343497000000006</v>
      </c>
      <c r="E17" s="266">
        <v>3.7030720365901049</v>
      </c>
      <c r="F17" s="27">
        <f t="shared" si="0"/>
        <v>2.1259336562063793</v>
      </c>
      <c r="G17" s="21">
        <f t="shared" si="1"/>
        <v>4.1181673447739398</v>
      </c>
      <c r="H17" s="21">
        <f>D17+G17+G16+G15</f>
        <v>73.870642533393891</v>
      </c>
      <c r="I17" s="299">
        <v>97.81410000000001</v>
      </c>
      <c r="J17" s="21">
        <v>190.96826748789513</v>
      </c>
      <c r="K17" s="22"/>
      <c r="L17" s="372"/>
    </row>
    <row r="18" spans="1:22" x14ac:dyDescent="0.25">
      <c r="A18" s="265">
        <v>2009</v>
      </c>
      <c r="B18" s="268">
        <v>41.7</v>
      </c>
      <c r="C18" s="257">
        <v>181.029</v>
      </c>
      <c r="D18" s="22">
        <f t="shared" si="2"/>
        <v>75.489092999999997</v>
      </c>
      <c r="E18" s="266">
        <v>-5.0967679794162724</v>
      </c>
      <c r="F18" s="27">
        <f t="shared" si="0"/>
        <v>-2.9260544969828821</v>
      </c>
      <c r="G18" s="21">
        <f t="shared" si="1"/>
        <v>-5.2970071953431423</v>
      </c>
      <c r="H18" s="21">
        <f t="shared" ref="H18:H28" si="3">D18+G18+G17+G16</f>
        <v>79.172510448917564</v>
      </c>
      <c r="I18" s="299">
        <v>99.650499999999994</v>
      </c>
      <c r="J18" s="21">
        <v>191.42024579373501</v>
      </c>
      <c r="K18" s="22">
        <f t="shared" ref="K18:K28" si="4">(J18/J15)*(I18/I15)*C15</f>
        <v>193.72926130532747</v>
      </c>
      <c r="L18" s="372">
        <f t="shared" ref="L18:L28" si="5">H18/K18*100</f>
        <v>40.867605603542536</v>
      </c>
    </row>
    <row r="19" spans="1:22" x14ac:dyDescent="0.25">
      <c r="A19" s="265">
        <v>2010</v>
      </c>
      <c r="B19" s="268">
        <v>47.1</v>
      </c>
      <c r="C19" s="257">
        <v>187.1</v>
      </c>
      <c r="D19" s="22">
        <f t="shared" si="2"/>
        <v>88.124099999999999</v>
      </c>
      <c r="E19" s="266">
        <v>-2.4421944647678218</v>
      </c>
      <c r="F19" s="27">
        <f t="shared" si="0"/>
        <v>-1.4020638422232066</v>
      </c>
      <c r="G19" s="21">
        <f t="shared" si="1"/>
        <v>-2.6232614487996191</v>
      </c>
      <c r="H19" s="21">
        <f t="shared" si="3"/>
        <v>84.32199870063117</v>
      </c>
      <c r="I19" s="299">
        <v>100</v>
      </c>
      <c r="J19" s="21">
        <v>191.78373167939947</v>
      </c>
      <c r="K19" s="22">
        <f t="shared" si="4"/>
        <v>200.48949905038262</v>
      </c>
      <c r="L19" s="372">
        <f t="shared" si="5"/>
        <v>42.058062442183676</v>
      </c>
      <c r="M19" s="173"/>
      <c r="N19" s="272"/>
    </row>
    <row r="20" spans="1:22" x14ac:dyDescent="0.25">
      <c r="A20" s="265">
        <v>2011</v>
      </c>
      <c r="B20" s="268">
        <v>48.5</v>
      </c>
      <c r="C20" s="257">
        <v>196.869</v>
      </c>
      <c r="D20" s="22">
        <f t="shared" si="2"/>
        <v>95.481465000000014</v>
      </c>
      <c r="E20" s="266">
        <v>-0.10652347196815626</v>
      </c>
      <c r="F20" s="27">
        <f t="shared" si="0"/>
        <v>-6.1155125256918512E-2</v>
      </c>
      <c r="G20" s="21">
        <f t="shared" si="1"/>
        <v>-0.12039548354204291</v>
      </c>
      <c r="H20" s="21">
        <f t="shared" si="3"/>
        <v>87.440800872315208</v>
      </c>
      <c r="I20" s="299">
        <v>102.584</v>
      </c>
      <c r="J20" s="21">
        <v>192.11464719234866</v>
      </c>
      <c r="K20" s="22">
        <f t="shared" si="4"/>
        <v>204.37685816648204</v>
      </c>
      <c r="L20" s="372">
        <f t="shared" si="5"/>
        <v>42.784100732719629</v>
      </c>
      <c r="M20" s="173"/>
      <c r="N20" s="64"/>
    </row>
    <row r="21" spans="1:22" x14ac:dyDescent="0.25">
      <c r="A21" s="273">
        <v>2012</v>
      </c>
      <c r="B21" s="268">
        <v>53.9</v>
      </c>
      <c r="C21" s="257">
        <v>199.79300000000001</v>
      </c>
      <c r="D21" s="22">
        <f t="shared" si="2"/>
        <v>107.68842699999999</v>
      </c>
      <c r="E21" s="274">
        <v>-1.5832224035586706</v>
      </c>
      <c r="F21" s="27">
        <f t="shared" si="0"/>
        <v>-0.90892798188303292</v>
      </c>
      <c r="G21" s="21">
        <f>F21*C21/100</f>
        <v>-1.815974482843568</v>
      </c>
      <c r="H21" s="21">
        <f t="shared" si="3"/>
        <v>103.12879558481475</v>
      </c>
      <c r="I21" s="299">
        <v>105.6139</v>
      </c>
      <c r="J21" s="21">
        <v>192.2159357581327</v>
      </c>
      <c r="K21" s="22">
        <f t="shared" si="4"/>
        <v>192.65987360307429</v>
      </c>
      <c r="L21" s="372">
        <f t="shared" si="5"/>
        <v>53.52894386159771</v>
      </c>
      <c r="M21" s="173"/>
      <c r="N21" s="64"/>
    </row>
    <row r="22" spans="1:22" x14ac:dyDescent="0.25">
      <c r="A22" s="273">
        <v>2013</v>
      </c>
      <c r="B22" s="268">
        <v>56.5</v>
      </c>
      <c r="C22" s="257">
        <v>203.33799999999999</v>
      </c>
      <c r="D22" s="22">
        <f t="shared" si="2"/>
        <v>114.88597</v>
      </c>
      <c r="E22" s="274">
        <v>-2.2675176347812354</v>
      </c>
      <c r="F22" s="27">
        <f t="shared" si="0"/>
        <v>-1.3017818741279072</v>
      </c>
      <c r="G22" s="21">
        <f t="shared" si="1"/>
        <v>-2.6470172272142038</v>
      </c>
      <c r="H22" s="21">
        <f t="shared" si="3"/>
        <v>110.30258280640018</v>
      </c>
      <c r="I22" s="299">
        <v>108.30889999999999</v>
      </c>
      <c r="J22" s="21">
        <v>192.09402591293707</v>
      </c>
      <c r="K22" s="22">
        <f t="shared" si="4"/>
        <v>202.97382053501758</v>
      </c>
      <c r="L22" s="372">
        <f t="shared" si="5"/>
        <v>54.343255950769517</v>
      </c>
      <c r="M22" s="173"/>
      <c r="N22" s="64"/>
    </row>
    <row r="23" spans="1:22" x14ac:dyDescent="0.25">
      <c r="A23" s="273">
        <v>2014</v>
      </c>
      <c r="B23" s="268">
        <v>60.2</v>
      </c>
      <c r="C23" s="257">
        <v>205.47399999999999</v>
      </c>
      <c r="D23" s="22">
        <f t="shared" si="2"/>
        <v>123.695348</v>
      </c>
      <c r="E23" s="274">
        <v>-2.823794426152193</v>
      </c>
      <c r="F23" s="27">
        <f t="shared" si="0"/>
        <v>-1.6211403800539741</v>
      </c>
      <c r="G23" s="21">
        <f t="shared" si="1"/>
        <v>-3.3310219845121027</v>
      </c>
      <c r="H23" s="21">
        <f>D23+G23+G22+G21</f>
        <v>115.90133430543011</v>
      </c>
      <c r="I23" s="299">
        <v>110.14239999999999</v>
      </c>
      <c r="J23" s="21">
        <v>191.97276627376885</v>
      </c>
      <c r="K23" s="22">
        <f t="shared" si="4"/>
        <v>211.21822418013599</v>
      </c>
      <c r="L23" s="372">
        <f t="shared" si="5"/>
        <v>54.872790809274328</v>
      </c>
      <c r="M23" s="173"/>
      <c r="N23" s="64"/>
    </row>
    <row r="24" spans="1:22" x14ac:dyDescent="0.25">
      <c r="A24" s="300">
        <v>2015</v>
      </c>
      <c r="B24" s="268">
        <v>63.7</v>
      </c>
      <c r="C24" s="257">
        <v>209.511</v>
      </c>
      <c r="D24" s="301">
        <f>C24*B24/100</f>
        <v>133.458507</v>
      </c>
      <c r="E24" s="302">
        <v>-2.6278273515229378</v>
      </c>
      <c r="F24" s="277">
        <f t="shared" si="0"/>
        <v>-1.5086356825093188</v>
      </c>
      <c r="G24" s="303">
        <f>F24*C24/100</f>
        <v>-3.1607577047820992</v>
      </c>
      <c r="H24" s="303">
        <f>D24+G24+G23+G22</f>
        <v>124.31971008349159</v>
      </c>
      <c r="I24" s="299">
        <v>112.00559999999999</v>
      </c>
      <c r="J24" s="303">
        <v>192.10109512014219</v>
      </c>
      <c r="K24" s="301">
        <f>(J24/J21)*(I24/I21)*C21</f>
        <v>211.75777999639274</v>
      </c>
      <c r="L24" s="372">
        <f>H24/K24*100</f>
        <v>58.708449855117173</v>
      </c>
      <c r="M24" s="173"/>
      <c r="N24" s="64"/>
    </row>
    <row r="25" spans="1:22" x14ac:dyDescent="0.25">
      <c r="A25" s="367">
        <v>2016</v>
      </c>
      <c r="B25" s="361">
        <v>63.6</v>
      </c>
      <c r="C25" s="362">
        <v>214.06200000000001</v>
      </c>
      <c r="D25" s="368">
        <f t="shared" si="2"/>
        <v>136.14343200000002</v>
      </c>
      <c r="E25" s="276">
        <v>-1.6990127403819111</v>
      </c>
      <c r="F25" s="277">
        <f t="shared" si="0"/>
        <v>-0.97540321425325527</v>
      </c>
      <c r="G25" s="275">
        <f t="shared" si="1"/>
        <v>-2.0879676284948032</v>
      </c>
      <c r="H25" s="275">
        <f t="shared" si="3"/>
        <v>127.56368468221102</v>
      </c>
      <c r="I25" s="299">
        <v>112.9877</v>
      </c>
      <c r="J25" s="275">
        <v>192.92533603872252</v>
      </c>
      <c r="K25" s="368">
        <f t="shared" si="4"/>
        <v>213.03991365885199</v>
      </c>
      <c r="L25" s="372">
        <f t="shared" si="5"/>
        <v>59.877833449783992</v>
      </c>
      <c r="M25" s="173"/>
      <c r="N25" s="64"/>
    </row>
    <row r="26" spans="1:22" x14ac:dyDescent="0.25">
      <c r="A26" s="278">
        <v>2017</v>
      </c>
      <c r="B26" s="364">
        <v>64.7</v>
      </c>
      <c r="C26" s="364">
        <v>219.1</v>
      </c>
      <c r="D26" s="22">
        <f t="shared" si="2"/>
        <v>141.7577</v>
      </c>
      <c r="E26" s="274">
        <v>-1.1648626333544909</v>
      </c>
      <c r="F26" s="27">
        <f t="shared" si="0"/>
        <v>-0.6687476378088133</v>
      </c>
      <c r="G26" s="21">
        <f t="shared" si="1"/>
        <v>-1.4652260744391099</v>
      </c>
      <c r="H26" s="21">
        <f t="shared" si="3"/>
        <v>135.043748592284</v>
      </c>
      <c r="I26" s="299">
        <v>114.0642</v>
      </c>
      <c r="J26" s="21">
        <v>194.12906652071339</v>
      </c>
      <c r="K26" s="22">
        <f t="shared" si="4"/>
        <v>215.1803661012537</v>
      </c>
      <c r="L26" s="372">
        <f t="shared" si="5"/>
        <v>62.758397078262618</v>
      </c>
      <c r="M26" s="173"/>
      <c r="N26" s="3" t="s">
        <v>138</v>
      </c>
    </row>
    <row r="27" spans="1:22" x14ac:dyDescent="0.25">
      <c r="A27" s="273">
        <v>2018</v>
      </c>
      <c r="B27" s="363">
        <v>65.400000000000006</v>
      </c>
      <c r="C27" s="364">
        <v>224.8</v>
      </c>
      <c r="D27" s="22">
        <f t="shared" si="2"/>
        <v>147.01920000000001</v>
      </c>
      <c r="E27" s="274">
        <v>-0.89785006758609232</v>
      </c>
      <c r="F27" s="27">
        <f t="shared" si="0"/>
        <v>-0.51545572380117566</v>
      </c>
      <c r="G27" s="21">
        <f t="shared" si="1"/>
        <v>-1.1587444671050429</v>
      </c>
      <c r="H27" s="21">
        <f t="shared" si="3"/>
        <v>142.30726182996108</v>
      </c>
      <c r="I27" s="299">
        <v>115.07929999999999</v>
      </c>
      <c r="J27" s="21">
        <v>195.56157702475645</v>
      </c>
      <c r="K27" s="22">
        <f t="shared" si="4"/>
        <v>219.13815181472469</v>
      </c>
      <c r="L27" s="372">
        <f t="shared" si="5"/>
        <v>64.939519043803003</v>
      </c>
      <c r="M27" s="173"/>
      <c r="N27" s="267"/>
      <c r="O27" s="46" t="s">
        <v>258</v>
      </c>
    </row>
    <row r="28" spans="1:22" x14ac:dyDescent="0.25">
      <c r="A28" s="278">
        <v>2019</v>
      </c>
      <c r="B28" s="364">
        <v>65.7</v>
      </c>
      <c r="C28" s="364">
        <v>231.7</v>
      </c>
      <c r="D28" s="22">
        <f t="shared" si="2"/>
        <v>152.2269</v>
      </c>
      <c r="E28" s="274">
        <v>-0.54336469705866808</v>
      </c>
      <c r="F28" s="27">
        <f t="shared" si="0"/>
        <v>-0.31194567258138139</v>
      </c>
      <c r="G28" s="21">
        <f t="shared" si="1"/>
        <v>-0.72277812337106073</v>
      </c>
      <c r="H28" s="21">
        <f t="shared" si="3"/>
        <v>148.8801513350848</v>
      </c>
      <c r="I28" s="299">
        <v>116.42279681607198</v>
      </c>
      <c r="J28" s="21">
        <v>197.23687522478767</v>
      </c>
      <c r="K28" s="22">
        <f t="shared" si="4"/>
        <v>225.49934608402609</v>
      </c>
      <c r="L28" s="372">
        <f t="shared" si="5"/>
        <v>66.022431514993727</v>
      </c>
      <c r="M28" s="173"/>
      <c r="N28" s="271"/>
      <c r="O28" s="260" t="s">
        <v>155</v>
      </c>
    </row>
    <row r="29" spans="1:22" x14ac:dyDescent="0.25">
      <c r="A29" s="273">
        <v>2020</v>
      </c>
      <c r="B29" s="363">
        <v>65.2</v>
      </c>
      <c r="C29" s="364">
        <v>238.3</v>
      </c>
      <c r="D29" s="369">
        <f>C29*B29/100</f>
        <v>155.37160000000003</v>
      </c>
      <c r="E29" s="366">
        <v>-0.18112156568622267</v>
      </c>
      <c r="F29" s="27">
        <f t="shared" si="0"/>
        <v>-0.10398189086046045</v>
      </c>
      <c r="G29" s="21">
        <f>F29*C29/100</f>
        <v>-0.24778884592047723</v>
      </c>
      <c r="H29" s="21">
        <f>D29+G29+G28+G27</f>
        <v>153.24228856360347</v>
      </c>
      <c r="I29" s="373">
        <v>117.94352406449352</v>
      </c>
      <c r="J29" s="365">
        <v>198.69429999511706</v>
      </c>
      <c r="K29" s="22">
        <f>(J29/J26)*(I29/I26)*C26</f>
        <v>231.87928954113579</v>
      </c>
      <c r="L29" s="372">
        <f>H29/K29*100</f>
        <v>66.087095948436584</v>
      </c>
      <c r="M29" s="173"/>
      <c r="N29" s="23"/>
      <c r="O29" s="46" t="s">
        <v>259</v>
      </c>
    </row>
    <row r="30" spans="1:22" x14ac:dyDescent="0.25">
      <c r="A30" s="279">
        <v>2021</v>
      </c>
      <c r="B30" s="304">
        <v>65</v>
      </c>
      <c r="C30" s="304">
        <v>245.8</v>
      </c>
      <c r="D30" s="370">
        <f>C30*B30/100</f>
        <v>159.77000000000001</v>
      </c>
      <c r="E30" s="281">
        <v>0</v>
      </c>
      <c r="F30" s="28">
        <f t="shared" si="0"/>
        <v>0</v>
      </c>
      <c r="G30" s="26">
        <f>F30*C30/100</f>
        <v>0</v>
      </c>
      <c r="H30" s="26">
        <f>D30+G30+G29+G28</f>
        <v>158.79943303070849</v>
      </c>
      <c r="I30" s="374">
        <v>119.64777108340836</v>
      </c>
      <c r="J30" s="280">
        <v>199.90258148820334</v>
      </c>
      <c r="K30" s="25">
        <f>(J30/J27)*(I30/I27)*C27</f>
        <v>238.91233873568973</v>
      </c>
      <c r="L30" s="371">
        <f>H30/K30*100</f>
        <v>66.467656660625352</v>
      </c>
      <c r="M30" s="261"/>
      <c r="N30" s="24"/>
      <c r="O30" s="46" t="s">
        <v>25</v>
      </c>
    </row>
    <row r="31" spans="1:22" x14ac:dyDescent="0.25">
      <c r="G31" s="282" t="s">
        <v>209</v>
      </c>
      <c r="H31" s="283">
        <v>0.57410000000000005</v>
      </c>
    </row>
    <row r="32" spans="1:22" s="261" customForma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260"/>
      <c r="R32" s="260"/>
      <c r="S32" s="260"/>
      <c r="T32" s="260"/>
      <c r="U32" s="260"/>
      <c r="V32" s="260"/>
    </row>
    <row r="33" spans="1:22" s="261" customForma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260"/>
      <c r="R33" s="260"/>
      <c r="S33" s="260"/>
      <c r="T33" s="260"/>
      <c r="U33" s="260"/>
      <c r="V33" s="260"/>
    </row>
    <row r="34" spans="1:22" s="261" customForma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0"/>
      <c r="R34" s="260"/>
      <c r="S34" s="260"/>
      <c r="T34" s="260"/>
      <c r="U34" s="260"/>
      <c r="V34" s="260"/>
    </row>
    <row r="35" spans="1:22" s="261" customForma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260"/>
      <c r="R35" s="260"/>
      <c r="S35" s="260"/>
      <c r="T35" s="260"/>
      <c r="U35" s="260"/>
      <c r="V35" s="260"/>
    </row>
    <row r="36" spans="1:22" s="261" customForma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260"/>
      <c r="R36" s="260"/>
      <c r="S36" s="260"/>
      <c r="T36" s="260"/>
      <c r="U36" s="260"/>
      <c r="V36" s="260"/>
    </row>
    <row r="37" spans="1:22" s="261" customForma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260"/>
      <c r="R37" s="260"/>
      <c r="S37" s="260"/>
      <c r="T37" s="260"/>
      <c r="U37" s="260"/>
      <c r="V37" s="260"/>
    </row>
    <row r="38" spans="1:22" s="261" customForma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260"/>
      <c r="R38" s="260"/>
      <c r="S38" s="260"/>
      <c r="T38" s="260"/>
      <c r="U38" s="260"/>
      <c r="V38" s="260"/>
    </row>
    <row r="39" spans="1:22" s="261" customForma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56"/>
      <c r="P39" s="46"/>
      <c r="Q39" s="260"/>
      <c r="R39" s="260"/>
      <c r="S39" s="260"/>
      <c r="T39" s="260"/>
      <c r="U39" s="260"/>
      <c r="V39" s="260"/>
    </row>
  </sheetData>
  <mergeCells count="3">
    <mergeCell ref="B11:D11"/>
    <mergeCell ref="E11:H11"/>
    <mergeCell ref="I11:K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C9D"/>
  </sheetPr>
  <dimension ref="B3:K19"/>
  <sheetViews>
    <sheetView zoomScale="90" zoomScaleNormal="90" workbookViewId="0">
      <selection activeCell="E12" sqref="E12"/>
    </sheetView>
  </sheetViews>
  <sheetFormatPr defaultRowHeight="15" x14ac:dyDescent="0.25"/>
  <cols>
    <col min="1" max="2" width="9.140625" style="43"/>
    <col min="3" max="3" width="19.7109375" style="43" customWidth="1"/>
    <col min="4" max="16384" width="9.140625" style="43"/>
  </cols>
  <sheetData>
    <row r="3" spans="2:11" ht="47.25" customHeight="1" x14ac:dyDescent="0.25">
      <c r="B3" s="183" t="s">
        <v>15</v>
      </c>
      <c r="C3" s="184" t="s">
        <v>260</v>
      </c>
    </row>
    <row r="4" spans="2:11" x14ac:dyDescent="0.25">
      <c r="B4" s="182">
        <v>2006</v>
      </c>
      <c r="C4" s="185">
        <v>3.9</v>
      </c>
      <c r="D4" s="286"/>
    </row>
    <row r="5" spans="2:11" x14ac:dyDescent="0.25">
      <c r="B5" s="182">
        <v>2007</v>
      </c>
      <c r="C5" s="185">
        <v>5.0999999999999996</v>
      </c>
      <c r="D5" s="286"/>
    </row>
    <row r="6" spans="2:11" x14ac:dyDescent="0.25">
      <c r="B6" s="182">
        <v>2008</v>
      </c>
      <c r="C6" s="185">
        <v>4.2</v>
      </c>
      <c r="D6" s="286"/>
      <c r="E6" t="s">
        <v>138</v>
      </c>
    </row>
    <row r="7" spans="2:11" x14ac:dyDescent="0.25">
      <c r="B7" s="292">
        <v>2009</v>
      </c>
      <c r="C7" s="185">
        <v>-2.5</v>
      </c>
      <c r="D7" s="286"/>
      <c r="E7" s="32"/>
      <c r="F7" s="163" t="s">
        <v>155</v>
      </c>
    </row>
    <row r="8" spans="2:11" x14ac:dyDescent="0.25">
      <c r="B8" s="292">
        <v>2010</v>
      </c>
      <c r="C8" s="293">
        <v>-2.6</v>
      </c>
      <c r="D8" s="286"/>
      <c r="E8" s="358"/>
      <c r="F8" s="46" t="s">
        <v>258</v>
      </c>
      <c r="G8" s="163"/>
    </row>
    <row r="9" spans="2:11" x14ac:dyDescent="0.25">
      <c r="B9" s="292">
        <v>2011</v>
      </c>
      <c r="C9" s="293">
        <v>-1</v>
      </c>
      <c r="D9" s="286"/>
    </row>
    <row r="10" spans="2:11" x14ac:dyDescent="0.25">
      <c r="B10" s="292">
        <v>2012</v>
      </c>
      <c r="C10" s="293">
        <v>-2.2000000000000002</v>
      </c>
      <c r="D10" s="286"/>
      <c r="E10" s="291"/>
      <c r="F10" s="291"/>
      <c r="G10" s="291"/>
      <c r="H10" s="291"/>
      <c r="I10" s="291"/>
      <c r="J10" s="291"/>
      <c r="K10" s="163"/>
    </row>
    <row r="11" spans="2:11" x14ac:dyDescent="0.25">
      <c r="B11" s="292">
        <v>2013</v>
      </c>
      <c r="C11" s="293">
        <v>-2.6</v>
      </c>
      <c r="D11" s="286"/>
      <c r="E11" s="163"/>
      <c r="F11" s="163"/>
      <c r="G11" s="163"/>
      <c r="H11" s="163"/>
      <c r="I11" s="163"/>
      <c r="J11" s="163"/>
      <c r="K11" s="163"/>
    </row>
    <row r="12" spans="2:11" x14ac:dyDescent="0.25">
      <c r="B12" s="292">
        <v>2014</v>
      </c>
      <c r="C12" s="293">
        <v>-3.2</v>
      </c>
      <c r="D12" s="286"/>
    </row>
    <row r="13" spans="2:11" x14ac:dyDescent="0.25">
      <c r="B13" s="292">
        <v>2015</v>
      </c>
      <c r="C13" s="293">
        <v>-2.7</v>
      </c>
      <c r="D13" s="286"/>
    </row>
    <row r="14" spans="2:11" x14ac:dyDescent="0.25">
      <c r="B14" s="292">
        <v>2016</v>
      </c>
      <c r="C14" s="375">
        <v>-1.9</v>
      </c>
      <c r="D14" s="286"/>
      <c r="E14" s="289"/>
      <c r="F14" s="289"/>
      <c r="G14" s="289"/>
      <c r="H14" s="289"/>
      <c r="I14" s="289"/>
    </row>
    <row r="15" spans="2:11" x14ac:dyDescent="0.25">
      <c r="B15" s="356">
        <v>2017</v>
      </c>
      <c r="C15" s="359">
        <v>-2.2999999999999998</v>
      </c>
      <c r="E15" s="288"/>
      <c r="F15" s="288"/>
      <c r="G15" s="288"/>
      <c r="H15" s="288"/>
      <c r="I15" s="288"/>
    </row>
    <row r="16" spans="2:11" x14ac:dyDescent="0.25">
      <c r="B16" s="356">
        <v>2018</v>
      </c>
      <c r="C16" s="359">
        <v>-2</v>
      </c>
    </row>
    <row r="17" spans="2:3" x14ac:dyDescent="0.25">
      <c r="B17" s="356">
        <v>2019</v>
      </c>
      <c r="C17" s="359">
        <v>-1.7</v>
      </c>
    </row>
    <row r="18" spans="2:3" x14ac:dyDescent="0.25">
      <c r="B18" s="356">
        <v>2020</v>
      </c>
      <c r="C18" s="359">
        <v>-1.1000000000000001</v>
      </c>
    </row>
    <row r="19" spans="2:3" x14ac:dyDescent="0.25">
      <c r="B19" s="357">
        <v>2021</v>
      </c>
      <c r="C19" s="360">
        <v>-1.2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C9D"/>
  </sheetPr>
  <dimension ref="A2:AR29"/>
  <sheetViews>
    <sheetView workbookViewId="0">
      <selection activeCell="N13" sqref="N13"/>
    </sheetView>
  </sheetViews>
  <sheetFormatPr defaultRowHeight="15" x14ac:dyDescent="0.25"/>
  <cols>
    <col min="1" max="1" width="32.28515625" style="43" customWidth="1"/>
    <col min="2" max="16384" width="9.140625" style="43"/>
  </cols>
  <sheetData>
    <row r="2" spans="1:44" x14ac:dyDescent="0.25">
      <c r="A2" s="42" t="s">
        <v>273</v>
      </c>
    </row>
    <row r="4" spans="1:44" x14ac:dyDescent="0.25">
      <c r="B4" s="42">
        <v>2010</v>
      </c>
      <c r="C4" s="42">
        <v>2011</v>
      </c>
      <c r="D4" s="42">
        <v>2012</v>
      </c>
      <c r="E4" s="42">
        <v>2013</v>
      </c>
      <c r="F4" s="376">
        <v>2014</v>
      </c>
      <c r="G4" s="376">
        <v>2015</v>
      </c>
      <c r="H4" s="376">
        <v>2016</v>
      </c>
      <c r="I4" s="376" t="s">
        <v>210</v>
      </c>
      <c r="J4" s="376" t="s">
        <v>211</v>
      </c>
      <c r="K4" s="376" t="s">
        <v>212</v>
      </c>
      <c r="L4" s="376" t="s">
        <v>213</v>
      </c>
      <c r="M4" s="376" t="s">
        <v>262</v>
      </c>
    </row>
    <row r="5" spans="1:44" x14ac:dyDescent="0.25">
      <c r="A5" s="43" t="s">
        <v>263</v>
      </c>
      <c r="B5" s="285">
        <f>N25</f>
        <v>-2.6098343132014965</v>
      </c>
      <c r="C5" s="285">
        <f t="shared" ref="C5:H5" si="0">O25</f>
        <v>-1.0443492881052883</v>
      </c>
      <c r="D5" s="285">
        <f t="shared" si="0"/>
        <v>-2.1832596737623442</v>
      </c>
      <c r="E5" s="285">
        <f t="shared" si="0"/>
        <v>-2.6138744356686896</v>
      </c>
      <c r="F5" s="285">
        <f t="shared" si="0"/>
        <v>-3.1609838714387224</v>
      </c>
      <c r="G5" s="285">
        <f t="shared" si="0"/>
        <v>-2.7349399315549063</v>
      </c>
      <c r="H5" s="285">
        <f t="shared" si="0"/>
        <v>-1.9153329409236577</v>
      </c>
      <c r="I5" s="181">
        <v>-2.2999999999999998</v>
      </c>
      <c r="J5" s="450">
        <v>-2</v>
      </c>
      <c r="K5" s="181">
        <v>-1.7</v>
      </c>
      <c r="L5" s="181">
        <v>-1.1000000000000001</v>
      </c>
      <c r="M5" s="181">
        <v>-1.2</v>
      </c>
      <c r="O5" s="1" t="s">
        <v>138</v>
      </c>
    </row>
    <row r="6" spans="1:44" x14ac:dyDescent="0.25">
      <c r="A6" s="377" t="s">
        <v>264</v>
      </c>
      <c r="B6" s="285">
        <f>N26</f>
        <v>-5.318546231961518</v>
      </c>
      <c r="C6" s="285">
        <f t="shared" ref="C6:H6" si="1">O26</f>
        <v>-3.2519086295963304</v>
      </c>
      <c r="D6" s="285">
        <f t="shared" si="1"/>
        <v>-3.704333985675174</v>
      </c>
      <c r="E6" s="285">
        <f t="shared" si="1"/>
        <v>-3.727291504785136</v>
      </c>
      <c r="F6" s="285">
        <f t="shared" si="1"/>
        <v>-3.7274789024402115</v>
      </c>
      <c r="G6" s="285">
        <f t="shared" si="1"/>
        <v>-3.0208437743125658</v>
      </c>
      <c r="H6" s="285">
        <f t="shared" si="1"/>
        <v>-2.7365903336416553</v>
      </c>
      <c r="I6" s="181">
        <v>-2.7</v>
      </c>
      <c r="J6" s="181">
        <v>-2.2000000000000002</v>
      </c>
      <c r="K6" s="181">
        <v>-1.8</v>
      </c>
      <c r="L6" s="181">
        <v>-1.4</v>
      </c>
      <c r="M6" s="181">
        <v>-1.5</v>
      </c>
      <c r="O6" s="32"/>
      <c r="P6" s="163" t="s">
        <v>155</v>
      </c>
    </row>
    <row r="7" spans="1:44" x14ac:dyDescent="0.25">
      <c r="A7" s="377" t="s">
        <v>265</v>
      </c>
      <c r="B7" s="285">
        <f>N27</f>
        <v>-0.21753073222875469</v>
      </c>
      <c r="C7" s="285">
        <f t="shared" ref="C7:H9" si="2">O27</f>
        <v>-0.53690525171560788</v>
      </c>
      <c r="D7" s="285">
        <f t="shared" si="2"/>
        <v>-1.0681054891813027</v>
      </c>
      <c r="E7" s="285">
        <f t="shared" si="2"/>
        <v>-0.72145885176405788</v>
      </c>
      <c r="F7" s="285">
        <f t="shared" si="2"/>
        <v>-0.7655469791798476</v>
      </c>
      <c r="G7" s="285">
        <f t="shared" si="2"/>
        <v>-0.61333295149180711</v>
      </c>
      <c r="H7" s="285">
        <f t="shared" si="2"/>
        <v>-0.48537339649260497</v>
      </c>
      <c r="I7" s="181">
        <v>-0.5</v>
      </c>
      <c r="J7" s="181">
        <v>-0.5</v>
      </c>
      <c r="K7" s="181">
        <v>-0.5</v>
      </c>
      <c r="L7" s="181">
        <v>-0.4</v>
      </c>
      <c r="M7" s="181">
        <v>-0.4</v>
      </c>
      <c r="O7" s="181"/>
      <c r="P7" s="46" t="s">
        <v>258</v>
      </c>
      <c r="Q7" s="163"/>
    </row>
    <row r="8" spans="1:44" x14ac:dyDescent="0.25">
      <c r="A8" s="377" t="s">
        <v>266</v>
      </c>
      <c r="B8" s="285">
        <f t="shared" ref="B8:B9" si="3">N28</f>
        <v>2.9075360769641905</v>
      </c>
      <c r="C8" s="285">
        <f t="shared" si="2"/>
        <v>2.7327816974739547</v>
      </c>
      <c r="D8" s="285">
        <f t="shared" si="2"/>
        <v>2.3914751768079965</v>
      </c>
      <c r="E8" s="285">
        <f t="shared" si="2"/>
        <v>1.8284826249889348</v>
      </c>
      <c r="F8" s="285">
        <f t="shared" si="2"/>
        <v>1.650817135014649</v>
      </c>
      <c r="G8" s="285">
        <f t="shared" si="2"/>
        <v>1.2901470567177857</v>
      </c>
      <c r="H8" s="285">
        <f t="shared" si="2"/>
        <v>1.0772579906755986</v>
      </c>
      <c r="I8" s="181">
        <v>0.8</v>
      </c>
      <c r="J8" s="181">
        <v>0.6</v>
      </c>
      <c r="K8" s="181">
        <v>0.4</v>
      </c>
      <c r="L8" s="181">
        <v>0.4</v>
      </c>
      <c r="M8" s="181">
        <v>0.4</v>
      </c>
      <c r="O8" s="34"/>
      <c r="P8" s="46"/>
      <c r="Q8" s="163"/>
    </row>
    <row r="9" spans="1:44" x14ac:dyDescent="0.25">
      <c r="A9" s="377" t="s">
        <v>267</v>
      </c>
      <c r="B9" s="285">
        <f t="shared" si="3"/>
        <v>1.8706574024585781E-2</v>
      </c>
      <c r="C9" s="285">
        <f t="shared" si="2"/>
        <v>1.1682895732695346E-2</v>
      </c>
      <c r="D9" s="285">
        <f t="shared" si="2"/>
        <v>0.19770462428613614</v>
      </c>
      <c r="E9" s="285">
        <f t="shared" si="2"/>
        <v>6.393295891569702E-3</v>
      </c>
      <c r="F9" s="285">
        <f t="shared" si="2"/>
        <v>-0.31877512483331222</v>
      </c>
      <c r="G9" s="285">
        <f t="shared" si="2"/>
        <v>-0.39091026246831906</v>
      </c>
      <c r="H9" s="285">
        <f t="shared" si="2"/>
        <v>0.22937279853500389</v>
      </c>
      <c r="I9" s="181">
        <v>0.2</v>
      </c>
      <c r="J9" s="181">
        <v>0.2</v>
      </c>
      <c r="K9" s="181">
        <v>0.2</v>
      </c>
      <c r="L9" s="181">
        <v>0.3</v>
      </c>
      <c r="M9" s="181">
        <v>0.3</v>
      </c>
    </row>
    <row r="10" spans="1:44" x14ac:dyDescent="0.25">
      <c r="A10" s="378" t="s">
        <v>269</v>
      </c>
      <c r="B10" s="378"/>
      <c r="C10" s="378"/>
      <c r="D10" s="378"/>
      <c r="E10" s="378"/>
      <c r="F10" s="378"/>
      <c r="G10" s="378"/>
      <c r="H10" s="379"/>
      <c r="I10" s="379"/>
      <c r="J10" s="379"/>
      <c r="K10" s="380">
        <v>-0.5</v>
      </c>
      <c r="L10" s="378"/>
      <c r="M10" s="378"/>
    </row>
    <row r="11" spans="1:44" x14ac:dyDescent="0.25">
      <c r="A11" s="43" t="s">
        <v>270</v>
      </c>
      <c r="H11" s="45"/>
      <c r="I11" s="45"/>
      <c r="J11" s="45"/>
      <c r="K11" s="181">
        <v>-0.5</v>
      </c>
    </row>
    <row r="12" spans="1:44" x14ac:dyDescent="0.25">
      <c r="A12" s="43" t="s">
        <v>271</v>
      </c>
      <c r="H12" s="45"/>
      <c r="I12" s="45"/>
      <c r="J12" s="45"/>
      <c r="K12" s="181">
        <v>1</v>
      </c>
    </row>
    <row r="13" spans="1:44" x14ac:dyDescent="0.25">
      <c r="A13" s="43" t="s">
        <v>272</v>
      </c>
      <c r="H13" s="45"/>
      <c r="I13" s="45"/>
      <c r="J13" s="45"/>
      <c r="K13" s="181">
        <v>0</v>
      </c>
    </row>
    <row r="16" spans="1:44" ht="18.75" x14ac:dyDescent="0.3">
      <c r="A16" s="287" t="s">
        <v>214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</row>
    <row r="18" spans="1:20" x14ac:dyDescent="0.25">
      <c r="A18" s="288"/>
      <c r="B18" s="288"/>
      <c r="C18" s="288"/>
      <c r="D18" s="289" t="s">
        <v>215</v>
      </c>
      <c r="E18" s="289" t="s">
        <v>216</v>
      </c>
      <c r="F18" s="289" t="s">
        <v>217</v>
      </c>
      <c r="G18" s="289" t="s">
        <v>218</v>
      </c>
      <c r="H18" s="289" t="s">
        <v>219</v>
      </c>
      <c r="I18" s="289" t="s">
        <v>220</v>
      </c>
      <c r="J18" s="289" t="s">
        <v>221</v>
      </c>
      <c r="K18" s="289" t="s">
        <v>222</v>
      </c>
      <c r="L18" s="289" t="s">
        <v>223</v>
      </c>
      <c r="M18" s="289" t="s">
        <v>224</v>
      </c>
      <c r="N18" s="289" t="s">
        <v>225</v>
      </c>
      <c r="O18" s="289" t="s">
        <v>226</v>
      </c>
      <c r="P18" s="289" t="s">
        <v>227</v>
      </c>
      <c r="Q18" s="289" t="s">
        <v>228</v>
      </c>
      <c r="R18" s="289" t="s">
        <v>229</v>
      </c>
      <c r="S18" s="289" t="s">
        <v>230</v>
      </c>
      <c r="T18" s="289" t="s">
        <v>268</v>
      </c>
    </row>
    <row r="19" spans="1:20" x14ac:dyDescent="0.25">
      <c r="A19" s="289" t="s">
        <v>231</v>
      </c>
      <c r="B19" s="289" t="s">
        <v>232</v>
      </c>
      <c r="C19" s="289" t="s">
        <v>233</v>
      </c>
      <c r="D19" s="290">
        <v>9341</v>
      </c>
      <c r="E19" s="290">
        <v>7197</v>
      </c>
      <c r="F19" s="290">
        <v>6037</v>
      </c>
      <c r="G19" s="290">
        <v>3701</v>
      </c>
      <c r="H19" s="290">
        <v>3502</v>
      </c>
      <c r="I19" s="290">
        <v>4263</v>
      </c>
      <c r="J19" s="290">
        <v>6786</v>
      </c>
      <c r="K19" s="290">
        <v>9577</v>
      </c>
      <c r="L19" s="290">
        <v>8098</v>
      </c>
      <c r="M19" s="290">
        <v>-4577</v>
      </c>
      <c r="N19" s="290">
        <v>-4883</v>
      </c>
      <c r="O19" s="290">
        <v>-2056</v>
      </c>
      <c r="P19" s="290">
        <v>-4362</v>
      </c>
      <c r="Q19" s="290">
        <v>-5315</v>
      </c>
      <c r="R19" s="290">
        <v>-6495</v>
      </c>
      <c r="S19" s="290">
        <v>-5730</v>
      </c>
      <c r="T19" s="32">
        <v>-4100</v>
      </c>
    </row>
    <row r="20" spans="1:20" x14ac:dyDescent="0.25">
      <c r="A20" s="289" t="s">
        <v>234</v>
      </c>
      <c r="B20" s="289" t="s">
        <v>232</v>
      </c>
      <c r="C20" s="289" t="s">
        <v>233</v>
      </c>
      <c r="D20" s="290">
        <v>3502</v>
      </c>
      <c r="E20" s="290">
        <v>2016</v>
      </c>
      <c r="F20" s="290">
        <v>1348</v>
      </c>
      <c r="G20" s="290">
        <v>100</v>
      </c>
      <c r="H20" s="290">
        <v>-101</v>
      </c>
      <c r="I20" s="290">
        <v>68</v>
      </c>
      <c r="J20" s="290">
        <v>-312</v>
      </c>
      <c r="K20" s="290">
        <v>1736</v>
      </c>
      <c r="L20" s="290">
        <v>997</v>
      </c>
      <c r="M20" s="290">
        <v>-8256</v>
      </c>
      <c r="N20" s="290">
        <v>-9951</v>
      </c>
      <c r="O20" s="290">
        <v>-6402</v>
      </c>
      <c r="P20" s="290">
        <v>-7401</v>
      </c>
      <c r="Q20" s="290">
        <v>-7579</v>
      </c>
      <c r="R20" s="290">
        <v>-7659</v>
      </c>
      <c r="S20" s="290">
        <v>-6329</v>
      </c>
      <c r="T20" s="32">
        <v>-5858</v>
      </c>
    </row>
    <row r="21" spans="1:20" x14ac:dyDescent="0.25">
      <c r="A21" s="289" t="s">
        <v>235</v>
      </c>
      <c r="B21" s="289" t="s">
        <v>232</v>
      </c>
      <c r="C21" s="289" t="s">
        <v>233</v>
      </c>
      <c r="D21" s="290">
        <v>265</v>
      </c>
      <c r="E21" s="290">
        <v>-611</v>
      </c>
      <c r="F21" s="290">
        <v>-545</v>
      </c>
      <c r="G21" s="290">
        <v>-1028</v>
      </c>
      <c r="H21" s="290">
        <v>-1225</v>
      </c>
      <c r="I21" s="290">
        <v>-1187</v>
      </c>
      <c r="J21" s="290">
        <v>-565</v>
      </c>
      <c r="K21" s="290">
        <v>-332</v>
      </c>
      <c r="L21" s="290">
        <v>-750</v>
      </c>
      <c r="M21" s="290">
        <v>-1130</v>
      </c>
      <c r="N21" s="290">
        <v>-407</v>
      </c>
      <c r="O21" s="290">
        <v>-1057</v>
      </c>
      <c r="P21" s="290">
        <v>-2134</v>
      </c>
      <c r="Q21" s="290">
        <v>-1467</v>
      </c>
      <c r="R21" s="290">
        <v>-1573</v>
      </c>
      <c r="S21" s="290">
        <v>-1285</v>
      </c>
      <c r="T21" s="32">
        <v>-1039</v>
      </c>
    </row>
    <row r="22" spans="1:20" x14ac:dyDescent="0.25">
      <c r="A22" s="289" t="s">
        <v>236</v>
      </c>
      <c r="B22" s="289" t="s">
        <v>232</v>
      </c>
      <c r="C22" s="289" t="s">
        <v>233</v>
      </c>
      <c r="D22" s="290">
        <v>5327</v>
      </c>
      <c r="E22" s="290">
        <v>5595</v>
      </c>
      <c r="F22" s="290">
        <v>5270</v>
      </c>
      <c r="G22" s="290">
        <v>4947</v>
      </c>
      <c r="H22" s="290">
        <v>5195</v>
      </c>
      <c r="I22" s="290">
        <v>5499</v>
      </c>
      <c r="J22" s="290">
        <v>7388</v>
      </c>
      <c r="K22" s="290">
        <v>7701</v>
      </c>
      <c r="L22" s="290">
        <v>7748</v>
      </c>
      <c r="M22" s="290">
        <v>5390</v>
      </c>
      <c r="N22" s="290">
        <v>5440</v>
      </c>
      <c r="O22" s="290">
        <v>5380</v>
      </c>
      <c r="P22" s="290">
        <v>4778</v>
      </c>
      <c r="Q22" s="290">
        <v>3718</v>
      </c>
      <c r="R22" s="290">
        <v>3392</v>
      </c>
      <c r="S22" s="290">
        <v>2703</v>
      </c>
      <c r="T22" s="32">
        <v>2306</v>
      </c>
    </row>
    <row r="23" spans="1:20" x14ac:dyDescent="0.25">
      <c r="A23" s="289" t="s">
        <v>237</v>
      </c>
      <c r="B23" s="289" t="s">
        <v>232</v>
      </c>
      <c r="C23" s="289" t="s">
        <v>233</v>
      </c>
      <c r="D23" s="290">
        <v>247</v>
      </c>
      <c r="E23" s="290">
        <v>197</v>
      </c>
      <c r="F23" s="290">
        <v>-36</v>
      </c>
      <c r="G23" s="290">
        <v>-318</v>
      </c>
      <c r="H23" s="290">
        <v>-367</v>
      </c>
      <c r="I23" s="290">
        <v>-117</v>
      </c>
      <c r="J23" s="290">
        <v>275</v>
      </c>
      <c r="K23" s="290">
        <v>472</v>
      </c>
      <c r="L23" s="290">
        <v>103</v>
      </c>
      <c r="M23" s="290">
        <v>-581</v>
      </c>
      <c r="N23" s="290">
        <v>35</v>
      </c>
      <c r="O23" s="290">
        <v>23</v>
      </c>
      <c r="P23" s="290">
        <v>395</v>
      </c>
      <c r="Q23" s="290">
        <v>13</v>
      </c>
      <c r="R23" s="290">
        <v>-655</v>
      </c>
      <c r="S23" s="290">
        <v>-819</v>
      </c>
      <c r="T23" s="32">
        <v>491</v>
      </c>
    </row>
    <row r="24" spans="1:20" x14ac:dyDescent="0.25">
      <c r="A24" s="289" t="s">
        <v>238</v>
      </c>
      <c r="C24" s="289" t="s">
        <v>233</v>
      </c>
      <c r="D24" s="290">
        <v>136261</v>
      </c>
      <c r="E24" s="290">
        <v>144437</v>
      </c>
      <c r="F24" s="290">
        <v>148289</v>
      </c>
      <c r="G24" s="290">
        <v>151569</v>
      </c>
      <c r="H24" s="290">
        <v>158477</v>
      </c>
      <c r="I24" s="290">
        <v>164387</v>
      </c>
      <c r="J24" s="290">
        <v>172614</v>
      </c>
      <c r="K24" s="290">
        <v>186584</v>
      </c>
      <c r="L24" s="290">
        <v>193711</v>
      </c>
      <c r="M24" s="290">
        <v>181029</v>
      </c>
      <c r="N24" s="290">
        <v>187100</v>
      </c>
      <c r="O24" s="290">
        <v>196869</v>
      </c>
      <c r="P24" s="290">
        <v>199793</v>
      </c>
      <c r="Q24" s="290">
        <v>203338</v>
      </c>
      <c r="R24" s="290">
        <v>205474</v>
      </c>
      <c r="S24" s="290">
        <v>209511</v>
      </c>
      <c r="T24" s="32">
        <v>214062</v>
      </c>
    </row>
    <row r="25" spans="1:20" x14ac:dyDescent="0.25">
      <c r="A25" s="289" t="s">
        <v>231</v>
      </c>
      <c r="C25" s="289" t="s">
        <v>239</v>
      </c>
      <c r="D25" s="286">
        <f t="shared" ref="D25:T25" si="4">100*D19/D$24</f>
        <v>6.8552263670455966</v>
      </c>
      <c r="E25" s="286">
        <f t="shared" si="4"/>
        <v>4.9827952671406912</v>
      </c>
      <c r="F25" s="286">
        <f t="shared" si="4"/>
        <v>4.0711043974940821</v>
      </c>
      <c r="G25" s="286">
        <f t="shared" si="4"/>
        <v>2.4417921870567199</v>
      </c>
      <c r="H25" s="286">
        <f t="shared" si="4"/>
        <v>2.2097843851158214</v>
      </c>
      <c r="I25" s="286">
        <f t="shared" si="4"/>
        <v>2.5932707574199907</v>
      </c>
      <c r="J25" s="286">
        <f t="shared" si="4"/>
        <v>3.931314957071848</v>
      </c>
      <c r="K25" s="286">
        <f t="shared" si="4"/>
        <v>5.1328088153325044</v>
      </c>
      <c r="L25" s="286">
        <f t="shared" si="4"/>
        <v>4.1804543882381484</v>
      </c>
      <c r="M25" s="286">
        <f t="shared" si="4"/>
        <v>-2.528324191151694</v>
      </c>
      <c r="N25" s="286">
        <f t="shared" si="4"/>
        <v>-2.6098343132014965</v>
      </c>
      <c r="O25" s="286">
        <f t="shared" si="4"/>
        <v>-1.0443492881052883</v>
      </c>
      <c r="P25" s="286">
        <f t="shared" si="4"/>
        <v>-2.1832596737623442</v>
      </c>
      <c r="Q25" s="286">
        <f t="shared" si="4"/>
        <v>-2.6138744356686896</v>
      </c>
      <c r="R25" s="286">
        <f t="shared" si="4"/>
        <v>-3.1609838714387224</v>
      </c>
      <c r="S25" s="286">
        <f t="shared" si="4"/>
        <v>-2.7349399315549063</v>
      </c>
      <c r="T25" s="286">
        <f t="shared" si="4"/>
        <v>-1.9153329409236577</v>
      </c>
    </row>
    <row r="26" spans="1:20" x14ac:dyDescent="0.25">
      <c r="A26" s="289" t="s">
        <v>234</v>
      </c>
      <c r="C26" s="289" t="s">
        <v>239</v>
      </c>
      <c r="D26" s="286">
        <f t="shared" ref="D26:T26" si="5">100*D20/D$24</f>
        <v>2.5700677376505383</v>
      </c>
      <c r="E26" s="286">
        <f t="shared" si="5"/>
        <v>1.3957642432340744</v>
      </c>
      <c r="F26" s="286">
        <f t="shared" si="5"/>
        <v>0.90903573427563744</v>
      </c>
      <c r="G26" s="286">
        <f t="shared" si="5"/>
        <v>6.5976551933442859E-2</v>
      </c>
      <c r="H26" s="286">
        <f t="shared" si="5"/>
        <v>-6.373164560156995E-2</v>
      </c>
      <c r="I26" s="286">
        <f t="shared" si="5"/>
        <v>4.1365801431986711E-2</v>
      </c>
      <c r="J26" s="286">
        <f t="shared" si="5"/>
        <v>-0.1807501129688206</v>
      </c>
      <c r="K26" s="286">
        <f t="shared" si="5"/>
        <v>0.93041203961754493</v>
      </c>
      <c r="L26" s="286">
        <f t="shared" si="5"/>
        <v>0.51468424611921881</v>
      </c>
      <c r="M26" s="286">
        <f t="shared" si="5"/>
        <v>-4.5605952637422735</v>
      </c>
      <c r="N26" s="286">
        <f t="shared" si="5"/>
        <v>-5.318546231961518</v>
      </c>
      <c r="O26" s="286">
        <f t="shared" si="5"/>
        <v>-3.2519086295963304</v>
      </c>
      <c r="P26" s="286">
        <f t="shared" si="5"/>
        <v>-3.704333985675174</v>
      </c>
      <c r="Q26" s="286">
        <f t="shared" si="5"/>
        <v>-3.727291504785136</v>
      </c>
      <c r="R26" s="286">
        <f t="shared" si="5"/>
        <v>-3.7274789024402115</v>
      </c>
      <c r="S26" s="286">
        <f t="shared" si="5"/>
        <v>-3.0208437743125658</v>
      </c>
      <c r="T26" s="286">
        <f t="shared" si="5"/>
        <v>-2.7365903336416553</v>
      </c>
    </row>
    <row r="27" spans="1:20" x14ac:dyDescent="0.25">
      <c r="A27" s="289" t="s">
        <v>235</v>
      </c>
      <c r="C27" s="289" t="s">
        <v>239</v>
      </c>
      <c r="D27" s="286">
        <f t="shared" ref="D27:T27" si="6">100*D21/D$24</f>
        <v>0.19447971172969522</v>
      </c>
      <c r="E27" s="286">
        <f t="shared" si="6"/>
        <v>-0.42302180189286681</v>
      </c>
      <c r="F27" s="286">
        <f t="shared" si="6"/>
        <v>-0.36752557505951217</v>
      </c>
      <c r="G27" s="286">
        <f t="shared" si="6"/>
        <v>-0.67823895387579258</v>
      </c>
      <c r="H27" s="286">
        <f t="shared" si="6"/>
        <v>-0.77298283031607107</v>
      </c>
      <c r="I27" s="286">
        <f t="shared" si="6"/>
        <v>-0.72207656323188574</v>
      </c>
      <c r="J27" s="286">
        <f t="shared" si="6"/>
        <v>-0.3273199161134091</v>
      </c>
      <c r="K27" s="286">
        <f t="shared" si="6"/>
        <v>-0.17793594306049823</v>
      </c>
      <c r="L27" s="286">
        <f t="shared" si="6"/>
        <v>-0.38717470871556081</v>
      </c>
      <c r="M27" s="286">
        <f t="shared" si="6"/>
        <v>-0.62420938081743804</v>
      </c>
      <c r="N27" s="286">
        <f t="shared" si="6"/>
        <v>-0.21753073222875469</v>
      </c>
      <c r="O27" s="286">
        <f t="shared" si="6"/>
        <v>-0.53690525171560788</v>
      </c>
      <c r="P27" s="286">
        <f t="shared" si="6"/>
        <v>-1.0681054891813027</v>
      </c>
      <c r="Q27" s="286">
        <f t="shared" si="6"/>
        <v>-0.72145885176405788</v>
      </c>
      <c r="R27" s="286">
        <f t="shared" si="6"/>
        <v>-0.7655469791798476</v>
      </c>
      <c r="S27" s="286">
        <f t="shared" si="6"/>
        <v>-0.61333295149180711</v>
      </c>
      <c r="T27" s="286">
        <f t="shared" si="6"/>
        <v>-0.48537339649260497</v>
      </c>
    </row>
    <row r="28" spans="1:20" x14ac:dyDescent="0.25">
      <c r="A28" s="289" t="s">
        <v>236</v>
      </c>
      <c r="C28" s="289" t="s">
        <v>239</v>
      </c>
      <c r="D28" s="286">
        <f t="shared" ref="D28:T28" si="7">100*D22/D$24</f>
        <v>3.909409148619194</v>
      </c>
      <c r="E28" s="286">
        <f t="shared" si="7"/>
        <v>3.8736611809993282</v>
      </c>
      <c r="F28" s="286">
        <f t="shared" si="7"/>
        <v>3.5538711569974848</v>
      </c>
      <c r="G28" s="286">
        <f t="shared" si="7"/>
        <v>3.263860024147418</v>
      </c>
      <c r="H28" s="286">
        <f t="shared" si="7"/>
        <v>3.2780782069322361</v>
      </c>
      <c r="I28" s="286">
        <f t="shared" si="7"/>
        <v>3.3451550305072786</v>
      </c>
      <c r="J28" s="286">
        <f t="shared" si="7"/>
        <v>4.2800699827360473</v>
      </c>
      <c r="K28" s="286">
        <f t="shared" si="7"/>
        <v>4.1273635467135446</v>
      </c>
      <c r="L28" s="286">
        <f t="shared" si="7"/>
        <v>3.9997728575042202</v>
      </c>
      <c r="M28" s="286">
        <f t="shared" si="7"/>
        <v>2.9774235067309656</v>
      </c>
      <c r="N28" s="286">
        <f t="shared" si="7"/>
        <v>2.9075360769641905</v>
      </c>
      <c r="O28" s="286">
        <f t="shared" si="7"/>
        <v>2.7327816974739547</v>
      </c>
      <c r="P28" s="286">
        <f t="shared" si="7"/>
        <v>2.3914751768079965</v>
      </c>
      <c r="Q28" s="286">
        <f t="shared" si="7"/>
        <v>1.8284826249889348</v>
      </c>
      <c r="R28" s="286">
        <f t="shared" si="7"/>
        <v>1.650817135014649</v>
      </c>
      <c r="S28" s="286">
        <f t="shared" si="7"/>
        <v>1.2901470567177857</v>
      </c>
      <c r="T28" s="286">
        <f t="shared" si="7"/>
        <v>1.0772579906755986</v>
      </c>
    </row>
    <row r="29" spans="1:20" x14ac:dyDescent="0.25">
      <c r="A29" s="289" t="s">
        <v>237</v>
      </c>
      <c r="C29" s="289" t="s">
        <v>239</v>
      </c>
      <c r="D29" s="286">
        <f t="shared" ref="D29:T29" si="8">100*D23/D$24</f>
        <v>0.18126976904616876</v>
      </c>
      <c r="E29" s="286">
        <f t="shared" si="8"/>
        <v>0.13639164480015509</v>
      </c>
      <c r="F29" s="286">
        <f t="shared" si="8"/>
        <v>-2.4276918719527408E-2</v>
      </c>
      <c r="G29" s="286">
        <f t="shared" si="8"/>
        <v>-0.20980543514834829</v>
      </c>
      <c r="H29" s="286">
        <f t="shared" si="8"/>
        <v>-0.23157934589877396</v>
      </c>
      <c r="I29" s="286">
        <f t="shared" si="8"/>
        <v>-7.1173511287388899E-2</v>
      </c>
      <c r="J29" s="286">
        <f t="shared" si="8"/>
        <v>0.15931500341803098</v>
      </c>
      <c r="K29" s="286">
        <f t="shared" si="8"/>
        <v>0.25296917206191311</v>
      </c>
      <c r="L29" s="286">
        <f t="shared" si="8"/>
        <v>5.3171993330270353E-2</v>
      </c>
      <c r="M29" s="286">
        <f t="shared" si="8"/>
        <v>-0.32094305332294826</v>
      </c>
      <c r="N29" s="286">
        <f t="shared" si="8"/>
        <v>1.8706574024585781E-2</v>
      </c>
      <c r="O29" s="286">
        <f t="shared" si="8"/>
        <v>1.1682895732695346E-2</v>
      </c>
      <c r="P29" s="286">
        <f t="shared" si="8"/>
        <v>0.19770462428613614</v>
      </c>
      <c r="Q29" s="286">
        <f t="shared" si="8"/>
        <v>6.393295891569702E-3</v>
      </c>
      <c r="R29" s="286">
        <f t="shared" si="8"/>
        <v>-0.31877512483331222</v>
      </c>
      <c r="S29" s="286">
        <f t="shared" si="8"/>
        <v>-0.39091026246831906</v>
      </c>
      <c r="T29" s="286">
        <f t="shared" si="8"/>
        <v>0.22937279853500389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INFO</vt:lpstr>
      <vt:lpstr>Rakenteellinen jäämä</vt:lpstr>
      <vt:lpstr>Rakenteellinen jäämä, joustot</vt:lpstr>
      <vt:lpstr>Menosääntö, kok. menot</vt:lpstr>
      <vt:lpstr>Menosääntö, rajoite</vt:lpstr>
      <vt:lpstr>Kokonaisvaltainen arvio</vt:lpstr>
      <vt:lpstr>Velkakriteeri, suhdannekorjaus</vt:lpstr>
      <vt:lpstr>Alijäämäkriteeri</vt:lpstr>
      <vt:lpstr>Sektorikoht. alijäämätavoitteet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2017-06-14T11:06:34Z</dcterms:created>
  <dcterms:modified xsi:type="dcterms:W3CDTF">2017-06-14T11:07:03Z</dcterms:modified>
</cp:coreProperties>
</file>