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38400" windowHeight="12435"/>
  </bookViews>
  <sheets>
    <sheet name="INFO" sheetId="1" r:id="rId1"/>
    <sheet name="Rakenteellinen jäämä" sheetId="2" r:id="rId2"/>
    <sheet name="Rakenteellinen jäämä, joustot" sheetId="14" r:id="rId3"/>
    <sheet name="Menosääntö, kok. menot" sheetId="3" r:id="rId4"/>
    <sheet name="Menosääntö, rajoite" sheetId="12" r:id="rId5"/>
    <sheet name="Kokonaisvaltainen arvio" sheetId="16" r:id="rId6"/>
    <sheet name="Velkakriteeri, BL ja FL " sheetId="19" r:id="rId7"/>
    <sheet name="Velkakriteeri, suhdannekorjaus" sheetId="4" r:id="rId8"/>
    <sheet name="Alijäämäkriteeri" sheetId="6" r:id="rId9"/>
  </sheets>
  <calcPr calcId="162913"/>
</workbook>
</file>

<file path=xl/calcChain.xml><?xml version="1.0" encoding="utf-8"?>
<calcChain xmlns="http://schemas.openxmlformats.org/spreadsheetml/2006/main">
  <c r="M43" i="14" l="1"/>
  <c r="M42" i="14"/>
  <c r="A43" i="14" l="1"/>
  <c r="A42" i="14"/>
  <c r="A41" i="14"/>
  <c r="I30" i="2"/>
  <c r="G30" i="2"/>
  <c r="E30" i="2" l="1"/>
  <c r="M19" i="4" l="1"/>
  <c r="M20" i="4"/>
  <c r="M21" i="4"/>
  <c r="M22" i="4"/>
  <c r="M23" i="4"/>
  <c r="M24" i="4"/>
  <c r="M25" i="4"/>
  <c r="M26" i="4"/>
  <c r="M27" i="4"/>
  <c r="M28" i="4"/>
  <c r="M18" i="4"/>
  <c r="B26" i="4"/>
  <c r="B27" i="4"/>
  <c r="B28" i="4"/>
  <c r="B17" i="4"/>
  <c r="B18" i="4"/>
  <c r="B19" i="4"/>
  <c r="B20" i="4"/>
  <c r="B21" i="4"/>
  <c r="B22" i="4"/>
  <c r="B23" i="4"/>
  <c r="B24" i="4"/>
  <c r="B25" i="4"/>
  <c r="B16" i="4"/>
  <c r="B15" i="4"/>
  <c r="I25" i="19" l="1"/>
  <c r="I14" i="19"/>
  <c r="I15" i="19"/>
  <c r="I16" i="19"/>
  <c r="I17" i="19"/>
  <c r="I18" i="19"/>
  <c r="I19" i="19"/>
  <c r="I20" i="19"/>
  <c r="I21" i="19"/>
  <c r="I22" i="19"/>
  <c r="I23" i="19"/>
  <c r="I24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15" i="19" l="1"/>
  <c r="F15" i="19" s="1"/>
  <c r="D15" i="19"/>
  <c r="H13" i="19"/>
  <c r="G13" i="19"/>
  <c r="I13" i="19" l="1"/>
  <c r="K28" i="4" l="1"/>
  <c r="F28" i="4"/>
  <c r="G28" i="4" s="1"/>
  <c r="D28" i="4"/>
  <c r="K27" i="4"/>
  <c r="F27" i="4"/>
  <c r="G27" i="4" s="1"/>
  <c r="D27" i="4"/>
  <c r="K26" i="4"/>
  <c r="F26" i="4"/>
  <c r="G26" i="4" s="1"/>
  <c r="D26" i="4"/>
  <c r="K25" i="4"/>
  <c r="F25" i="4"/>
  <c r="G25" i="4" s="1"/>
  <c r="D25" i="4"/>
  <c r="K24" i="4"/>
  <c r="F24" i="4"/>
  <c r="G24" i="4" s="1"/>
  <c r="D24" i="4"/>
  <c r="K23" i="4"/>
  <c r="F23" i="4"/>
  <c r="G23" i="4" s="1"/>
  <c r="D23" i="4"/>
  <c r="K22" i="4"/>
  <c r="F22" i="4"/>
  <c r="G22" i="4" s="1"/>
  <c r="D22" i="4"/>
  <c r="K21" i="4"/>
  <c r="F21" i="4"/>
  <c r="G21" i="4" s="1"/>
  <c r="D21" i="4"/>
  <c r="K20" i="4"/>
  <c r="F20" i="4"/>
  <c r="G20" i="4" s="1"/>
  <c r="D20" i="4"/>
  <c r="K19" i="4"/>
  <c r="F19" i="4"/>
  <c r="G19" i="4" s="1"/>
  <c r="D19" i="4"/>
  <c r="K18" i="4"/>
  <c r="F18" i="4"/>
  <c r="G18" i="4" s="1"/>
  <c r="D18" i="4"/>
  <c r="F17" i="4"/>
  <c r="G17" i="4" s="1"/>
  <c r="D17" i="4"/>
  <c r="F16" i="4"/>
  <c r="G16" i="4" s="1"/>
  <c r="D16" i="4"/>
  <c r="F15" i="4"/>
  <c r="G15" i="4" s="1"/>
  <c r="D15" i="4"/>
  <c r="H23" i="4" l="1"/>
  <c r="L23" i="4" s="1"/>
  <c r="N23" i="4" s="1"/>
  <c r="H22" i="4"/>
  <c r="L22" i="4" s="1"/>
  <c r="N22" i="4" s="1"/>
  <c r="H17" i="4"/>
  <c r="H25" i="4"/>
  <c r="L25" i="4" s="1"/>
  <c r="N25" i="4" s="1"/>
  <c r="H20" i="4"/>
  <c r="L20" i="4" s="1"/>
  <c r="N20" i="4" s="1"/>
  <c r="H18" i="4"/>
  <c r="L18" i="4" s="1"/>
  <c r="N18" i="4" s="1"/>
  <c r="H26" i="4"/>
  <c r="L26" i="4" s="1"/>
  <c r="N26" i="4" s="1"/>
  <c r="H24" i="4"/>
  <c r="L24" i="4" s="1"/>
  <c r="N24" i="4" s="1"/>
  <c r="H21" i="4"/>
  <c r="L21" i="4" s="1"/>
  <c r="N21" i="4" s="1"/>
  <c r="H19" i="4"/>
  <c r="L19" i="4" s="1"/>
  <c r="N19" i="4" s="1"/>
  <c r="H27" i="4"/>
  <c r="L27" i="4" s="1"/>
  <c r="N27" i="4" s="1"/>
  <c r="H28" i="4"/>
  <c r="L28" i="4" s="1"/>
  <c r="N28" i="4" s="1"/>
  <c r="E28" i="2" l="1"/>
  <c r="E29" i="2"/>
  <c r="E31" i="2"/>
  <c r="K22" i="14" l="1"/>
  <c r="I29" i="14" s="1"/>
  <c r="D22" i="14"/>
  <c r="J29" i="14" l="1"/>
  <c r="K16" i="14" l="1"/>
  <c r="B43" i="14" l="1"/>
  <c r="B42" i="14"/>
  <c r="H29" i="14" l="1"/>
  <c r="H36" i="14" s="1"/>
  <c r="H43" i="14" s="1"/>
  <c r="D29" i="14" l="1"/>
  <c r="D34" i="14" s="1"/>
  <c r="D41" i="14" s="1"/>
  <c r="J36" i="14"/>
  <c r="J43" i="14" s="1"/>
  <c r="J35" i="14"/>
  <c r="J42" i="14" s="1"/>
  <c r="J34" i="14"/>
  <c r="J41" i="14" s="1"/>
  <c r="H34" i="14"/>
  <c r="H41" i="14" s="1"/>
  <c r="H35" i="14"/>
  <c r="M22" i="14"/>
  <c r="L22" i="14"/>
  <c r="G22" i="14"/>
  <c r="B41" i="14"/>
  <c r="H22" i="14"/>
  <c r="F22" i="14"/>
  <c r="F29" i="14" s="1"/>
  <c r="F36" i="14" s="1"/>
  <c r="F43" i="14" s="1"/>
  <c r="E22" i="14"/>
  <c r="D16" i="14" l="1"/>
  <c r="D36" i="14"/>
  <c r="D35" i="14"/>
  <c r="D42" i="14" s="1"/>
  <c r="H42" i="14"/>
  <c r="G29" i="14"/>
  <c r="G36" i="14" s="1"/>
  <c r="G43" i="14" s="1"/>
  <c r="E29" i="14"/>
  <c r="E36" i="14" s="1"/>
  <c r="E43" i="14" s="1"/>
  <c r="F35" i="14"/>
  <c r="F42" i="14" s="1"/>
  <c r="F34" i="14"/>
  <c r="F41" i="14" s="1"/>
  <c r="D13" i="14" l="1"/>
  <c r="I36" i="14"/>
  <c r="I43" i="14" s="1"/>
  <c r="D43" i="14"/>
  <c r="I35" i="14"/>
  <c r="I42" i="14" s="1"/>
  <c r="K29" i="14"/>
  <c r="I34" i="14"/>
  <c r="I41" i="14" s="1"/>
  <c r="E34" i="14"/>
  <c r="E41" i="14" s="1"/>
  <c r="G34" i="14"/>
  <c r="G41" i="14" s="1"/>
  <c r="G35" i="14"/>
  <c r="G42" i="14" s="1"/>
  <c r="E35" i="14"/>
  <c r="E42" i="14" s="1"/>
  <c r="K41" i="14" l="1"/>
  <c r="L41" i="14" s="1"/>
  <c r="N41" i="14" s="1"/>
  <c r="K43" i="14"/>
  <c r="L43" i="14" s="1"/>
  <c r="N43" i="14" s="1"/>
  <c r="K42" i="14"/>
  <c r="L42" i="14" s="1"/>
  <c r="N42" i="14" s="1"/>
  <c r="K35" i="14"/>
  <c r="L35" i="14" s="1"/>
  <c r="K36" i="14"/>
  <c r="L36" i="14" s="1"/>
  <c r="K34" i="14"/>
  <c r="N36" i="14" l="1"/>
  <c r="N35" i="14"/>
  <c r="L34" i="14"/>
  <c r="N34" i="14" s="1"/>
  <c r="G28" i="2" l="1"/>
  <c r="I28" i="2" s="1"/>
  <c r="G29" i="2"/>
  <c r="I29" i="2" s="1"/>
  <c r="G31" i="2"/>
  <c r="I31" i="2" s="1"/>
</calcChain>
</file>

<file path=xl/sharedStrings.xml><?xml version="1.0" encoding="utf-8"?>
<sst xmlns="http://schemas.openxmlformats.org/spreadsheetml/2006/main" count="380" uniqueCount="270">
  <si>
    <t>Värikoodi</t>
  </si>
  <si>
    <t>Selitys</t>
  </si>
  <si>
    <t>Lisätietoja antaa:</t>
  </si>
  <si>
    <t>Rakenteellisen jäämän laskenta muodostuu seuraavasti:</t>
  </si>
  <si>
    <t>SB=BB-CC-OO</t>
  </si>
  <si>
    <r>
      <t xml:space="preserve">missä </t>
    </r>
    <r>
      <rPr>
        <i/>
        <sz val="11"/>
        <color theme="1"/>
        <rFont val="Calibri"/>
        <family val="2"/>
        <scheme val="minor"/>
      </rPr>
      <t>SB</t>
    </r>
    <r>
      <rPr>
        <sz val="11"/>
        <color theme="1"/>
        <rFont val="Calibri"/>
        <family val="2"/>
        <scheme val="minor"/>
      </rPr>
      <t>=rakenteellinen jäämä (</t>
    </r>
    <r>
      <rPr>
        <i/>
        <sz val="11"/>
        <color theme="1"/>
        <rFont val="Calibri"/>
        <family val="2"/>
        <scheme val="minor"/>
      </rPr>
      <t>structural balance</t>
    </r>
    <r>
      <rPr>
        <sz val="11"/>
        <color theme="1"/>
        <rFont val="Calibri"/>
        <family val="2"/>
        <scheme val="minor"/>
      </rPr>
      <t xml:space="preserve">), </t>
    </r>
    <r>
      <rPr>
        <i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>=julkisen sektorin nettoluotonanto eli nimellinen jäämä (</t>
    </r>
    <r>
      <rPr>
        <i/>
        <sz val="11"/>
        <color theme="1"/>
        <rFont val="Calibri"/>
        <family val="2"/>
        <scheme val="minor"/>
      </rPr>
      <t>budget balance</t>
    </r>
    <r>
      <rPr>
        <sz val="11"/>
        <color theme="1"/>
        <rFont val="Calibri"/>
        <family val="2"/>
        <scheme val="minor"/>
      </rPr>
      <t xml:space="preserve">), </t>
    </r>
    <r>
      <rPr>
        <i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>=suhdannekorjaus (</t>
    </r>
    <r>
      <rPr>
        <i/>
        <sz val="11"/>
        <color theme="1"/>
        <rFont val="Calibri"/>
        <family val="2"/>
        <scheme val="minor"/>
      </rPr>
      <t>cyclical component</t>
    </r>
    <r>
      <rPr>
        <sz val="11"/>
        <color theme="1"/>
        <rFont val="Calibri"/>
        <family val="2"/>
        <scheme val="minor"/>
      </rPr>
      <t xml:space="preserve">), ja </t>
    </r>
    <r>
      <rPr>
        <i/>
        <sz val="11"/>
        <color theme="1"/>
        <rFont val="Calibri"/>
        <family val="2"/>
        <scheme val="minor"/>
      </rPr>
      <t>OO</t>
    </r>
    <r>
      <rPr>
        <sz val="11"/>
        <color theme="1"/>
        <rFont val="Calibri"/>
        <family val="2"/>
        <scheme val="minor"/>
      </rPr>
      <t>=kertaluonteiset erät (</t>
    </r>
    <r>
      <rPr>
        <i/>
        <sz val="11"/>
        <color theme="1"/>
        <rFont val="Calibri"/>
        <family val="2"/>
        <scheme val="minor"/>
      </rPr>
      <t>one-offs</t>
    </r>
    <r>
      <rPr>
        <sz val="11"/>
        <color theme="1"/>
        <rFont val="Calibri"/>
        <family val="2"/>
        <scheme val="minor"/>
      </rPr>
      <t xml:space="preserve">) </t>
    </r>
  </si>
  <si>
    <t>Potentiaalinen tuotanto</t>
  </si>
  <si>
    <r>
      <t xml:space="preserve">Suhdannekorjaus </t>
    </r>
    <r>
      <rPr>
        <i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 xml:space="preserve"> lasketaan painottamalla tuotantokuilua </t>
    </r>
    <r>
      <rPr>
        <i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 xml:space="preserve"> puolijoustolla </t>
    </r>
    <r>
      <rPr>
        <i/>
        <sz val="11"/>
        <color theme="1"/>
        <rFont val="Calibri"/>
        <family val="2"/>
      </rPr>
      <t xml:space="preserve">ε: </t>
    </r>
  </si>
  <si>
    <t>CC=ε·OG</t>
  </si>
  <si>
    <t>BB</t>
  </si>
  <si>
    <t>Rakenteellinen jäämä</t>
  </si>
  <si>
    <t>OG</t>
  </si>
  <si>
    <t>ε</t>
  </si>
  <si>
    <t>OO</t>
  </si>
  <si>
    <t>SB</t>
  </si>
  <si>
    <t>Vuosi</t>
  </si>
  <si>
    <t>Y</t>
  </si>
  <si>
    <t>Tuotanto-kuilu</t>
  </si>
  <si>
    <t>Kerta-luonteiset erät</t>
  </si>
  <si>
    <t>Y*</t>
  </si>
  <si>
    <t>BKT deflaattori</t>
  </si>
  <si>
    <t>Velan korjattu taso</t>
  </si>
  <si>
    <t>Velan suhdannekorjattu taso</t>
  </si>
  <si>
    <t>2010=100</t>
  </si>
  <si>
    <t>%</t>
  </si>
  <si>
    <t>VTV:n laskelmat</t>
  </si>
  <si>
    <r>
      <t>BKT</t>
    </r>
    <r>
      <rPr>
        <vertAlign val="superscript"/>
        <sz val="11"/>
        <color theme="1"/>
        <rFont val="Calibri"/>
        <family val="2"/>
        <scheme val="minor"/>
      </rPr>
      <t>ADJ</t>
    </r>
  </si>
  <si>
    <r>
      <t>D</t>
    </r>
    <r>
      <rPr>
        <vertAlign val="superscript"/>
        <sz val="11"/>
        <color theme="1"/>
        <rFont val="Calibri"/>
        <family val="2"/>
        <scheme val="minor"/>
      </rPr>
      <t>ADJ</t>
    </r>
  </si>
  <si>
    <t>Vaihe I</t>
  </si>
  <si>
    <t>Vaihe II</t>
  </si>
  <si>
    <t>Vaihe III</t>
  </si>
  <si>
    <t>Vaihe IV</t>
  </si>
  <si>
    <t>Nimellinen potentiaalinen BKT</t>
  </si>
  <si>
    <t>kertomalla tuotantokuilu (ks. välilehti "Rakenteellinen jäämä" tässä työkirjassa) puolijoustolla. Saatu syklinen osuus kerrotaan käypähintaisella bkt:lla jolloin saadaan syklinen osuus euromääräisenä.</t>
  </si>
  <si>
    <t>Syklinen osa</t>
  </si>
  <si>
    <t>mrd €</t>
  </si>
  <si>
    <t xml:space="preserve">Syklinen osa </t>
  </si>
  <si>
    <t>-</t>
  </si>
  <si>
    <t>Korkomenot</t>
  </si>
  <si>
    <t>Suhdannekehityksestä johtuvat muutokset työttömyysmenoissa</t>
  </si>
  <si>
    <t>Kiinteän pääoman muodostuminen (br.)</t>
  </si>
  <si>
    <t>+</t>
  </si>
  <si>
    <t>Kiinteän pääoman muodostumisen keskiarvo (4v.)</t>
  </si>
  <si>
    <t>Korvamerkityillä tuloilla rahoitetut menot</t>
  </si>
  <si>
    <t>Merkittävä poikkeama</t>
  </si>
  <si>
    <t>BKT mrd €</t>
  </si>
  <si>
    <r>
      <t>g</t>
    </r>
    <r>
      <rPr>
        <i/>
        <vertAlign val="subscript"/>
        <sz val="11"/>
        <color theme="1"/>
        <rFont val="Calibri"/>
        <family val="2"/>
        <scheme val="minor"/>
      </rPr>
      <t xml:space="preserve">G </t>
    </r>
    <r>
      <rPr>
        <i/>
        <sz val="11"/>
        <color theme="1"/>
        <rFont val="Calibri"/>
        <family val="2"/>
        <scheme val="minor"/>
      </rPr>
      <t>= g</t>
    </r>
    <r>
      <rPr>
        <i/>
        <vertAlign val="subscript"/>
        <sz val="11"/>
        <color theme="1"/>
        <rFont val="Calibri"/>
        <family val="2"/>
        <scheme val="minor"/>
      </rPr>
      <t>pot</t>
    </r>
  </si>
  <si>
    <t>Lähentymismarginaali</t>
  </si>
  <si>
    <t>Menot/BKT</t>
  </si>
  <si>
    <t>CAB</t>
  </si>
  <si>
    <r>
      <t xml:space="preserve">Puolijousto on vakio, ja Suomen osalta </t>
    </r>
    <r>
      <rPr>
        <i/>
        <sz val="11"/>
        <color theme="1"/>
        <rFont val="Calibri"/>
        <family val="2"/>
        <scheme val="minor"/>
      </rPr>
      <t>ε=0,57 ,</t>
    </r>
    <r>
      <rPr>
        <sz val="11"/>
        <color theme="1"/>
        <rFont val="Calibri"/>
        <family val="2"/>
        <scheme val="minor"/>
      </rPr>
      <t xml:space="preserve"> ks. välilehti "Rakenteellinen jäämä, joustot".</t>
    </r>
  </si>
  <si>
    <t>Kuten välilehdellä "Rakenteellinen jäämä" on kuvattu, saatua tuotantokuilua painotetaan puolijoustolla.</t>
  </si>
  <si>
    <t>Yhteisövero</t>
  </si>
  <si>
    <t>Sosiaaliturvamaksut</t>
  </si>
  <si>
    <t>Ansiotulovero</t>
  </si>
  <si>
    <t>Välilliset verot</t>
  </si>
  <si>
    <t>Muut I</t>
  </si>
  <si>
    <t>Muut II</t>
  </si>
  <si>
    <t>Puolijousto</t>
  </si>
  <si>
    <t>TULOT</t>
  </si>
  <si>
    <t>MENOT</t>
  </si>
  <si>
    <t>Tulojen puolijousto</t>
  </si>
  <si>
    <t>Menojen puolijousto</t>
  </si>
  <si>
    <t>Tulot/BKT</t>
  </si>
  <si>
    <t>Tulot/BKT (vakioitu)</t>
  </si>
  <si>
    <t>Menot/BKT (vakioitu)</t>
  </si>
  <si>
    <t>Tuloerä</t>
  </si>
  <si>
    <t>Tuloerän jousto</t>
  </si>
  <si>
    <t>Tuloerän osuus kokonaistuloista</t>
  </si>
  <si>
    <t>Menoerä</t>
  </si>
  <si>
    <t>Menoerän jousto</t>
  </si>
  <si>
    <r>
      <t>R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</si>
  <si>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</si>
  <si>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/G</t>
    </r>
  </si>
  <si>
    <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 x G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/G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</si>
  <si>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</si>
  <si>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1</t>
    </r>
  </si>
  <si>
    <t xml:space="preserve">Muut </t>
  </si>
  <si>
    <t>Työttömyysmenot</t>
  </si>
  <si>
    <r>
      <t>ε= ε</t>
    </r>
    <r>
      <rPr>
        <b/>
        <i/>
        <vertAlign val="subscript"/>
        <sz val="11"/>
        <color theme="1"/>
        <rFont val="Calibri"/>
        <family val="2"/>
        <scheme val="minor"/>
      </rPr>
      <t>R</t>
    </r>
    <r>
      <rPr>
        <b/>
        <i/>
        <sz val="11"/>
        <color theme="1"/>
        <rFont val="Calibri"/>
        <family val="2"/>
        <scheme val="minor"/>
      </rPr>
      <t>- ε</t>
    </r>
    <r>
      <rPr>
        <b/>
        <i/>
        <vertAlign val="subscript"/>
        <sz val="11"/>
        <color theme="1"/>
        <rFont val="Calibri"/>
        <family val="2"/>
        <scheme val="minor"/>
      </rPr>
      <t>G</t>
    </r>
    <r>
      <rPr>
        <b/>
        <i/>
        <sz val="11"/>
        <color theme="1"/>
        <rFont val="Calibri"/>
        <family val="2"/>
        <scheme val="minor"/>
      </rPr>
      <t xml:space="preserve"> =</t>
    </r>
  </si>
  <si>
    <t>Nimellinen alijäämä</t>
  </si>
  <si>
    <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 x 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/R</t>
    </r>
  </si>
  <si>
    <t>Erän jousto suhteessa tulo/-menopohjaan</t>
  </si>
  <si>
    <t>Suhdannekorjaus</t>
  </si>
  <si>
    <r>
      <t xml:space="preserve">Suomen osalta puolijousto saa arvon </t>
    </r>
    <r>
      <rPr>
        <i/>
        <sz val="11"/>
        <color theme="1"/>
        <rFont val="Calibri"/>
        <family val="2"/>
        <scheme val="minor"/>
      </rPr>
      <t>ε=0.57</t>
    </r>
  </si>
  <si>
    <r>
      <t xml:space="preserve">Puolijousto jakaantuu tulopuolen puolijoustoon </t>
    </r>
    <r>
      <rPr>
        <i/>
        <sz val="11"/>
        <color theme="1"/>
        <rFont val="Calibri"/>
        <family val="2"/>
        <scheme val="minor"/>
      </rPr>
      <t>ε</t>
    </r>
    <r>
      <rPr>
        <i/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ja menopuolen puolijoustoon  </t>
    </r>
    <r>
      <rPr>
        <i/>
        <sz val="11"/>
        <color theme="1"/>
        <rFont val="Calibri"/>
        <family val="2"/>
        <scheme val="minor"/>
      </rPr>
      <t>ε</t>
    </r>
    <r>
      <rPr>
        <i/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siten että  </t>
    </r>
    <r>
      <rPr>
        <i/>
        <sz val="11"/>
        <color theme="1"/>
        <rFont val="Calibri"/>
        <family val="2"/>
        <scheme val="minor"/>
      </rPr>
      <t>ε= ε</t>
    </r>
    <r>
      <rPr>
        <i/>
        <vertAlign val="subscript"/>
        <sz val="11"/>
        <color theme="1"/>
        <rFont val="Calibri"/>
        <family val="2"/>
        <scheme val="minor"/>
      </rPr>
      <t>R</t>
    </r>
    <r>
      <rPr>
        <i/>
        <sz val="11"/>
        <color theme="1"/>
        <rFont val="Calibri"/>
        <family val="2"/>
        <scheme val="minor"/>
      </rPr>
      <t>- ε</t>
    </r>
    <r>
      <rPr>
        <i/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</si>
  <si>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U</t>
    </r>
  </si>
  <si>
    <r>
      <rPr>
        <i/>
        <sz val="11"/>
        <color theme="1"/>
        <rFont val="Calibri"/>
        <family val="2"/>
        <scheme val="minor"/>
      </rP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</si>
  <si>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/R</t>
    </r>
  </si>
  <si>
    <r>
      <t>ε</t>
    </r>
    <r>
      <rPr>
        <i/>
        <vertAlign val="subscript"/>
        <sz val="11"/>
        <color theme="1"/>
        <rFont val="Calibri"/>
        <family val="2"/>
        <scheme val="minor"/>
      </rPr>
      <t>R</t>
    </r>
  </si>
  <si>
    <r>
      <t>ε</t>
    </r>
    <r>
      <rPr>
        <i/>
        <vertAlign val="subscript"/>
        <sz val="11"/>
        <color theme="1"/>
        <rFont val="Calibri"/>
        <family val="2"/>
        <scheme val="minor"/>
      </rPr>
      <t>G</t>
    </r>
  </si>
  <si>
    <t>Menoerän osuus kokonaismenoista</t>
  </si>
  <si>
    <t>Suhdannekorjaus ryhmiteltynä eri tuloeriin ja työttömyysmenoihin, % nimellisestä alijäämästä</t>
  </si>
  <si>
    <t>Suhdanne-korjattu jäämä</t>
  </si>
  <si>
    <t>Suhdannekorjaus ryhmiteltynä eri tuloeriin ja työttömyysmenoihin, miljonaa euroa</t>
  </si>
  <si>
    <t xml:space="preserve">BKT </t>
  </si>
  <si>
    <t>Tuloerän jousto x osuus kokonaistuloista</t>
  </si>
  <si>
    <t>Menoerän jousto x osuus kokonaismenoista</t>
  </si>
  <si>
    <t>Ei</t>
  </si>
  <si>
    <t>Seuraavassa esitellään tarkastusviraston laskelmat nimelliselle alijäämälle tehtävästä suhdannekorjauksestä ryhmiteltynä eri tuloeriin ja työttömyysmenoihin.</t>
  </si>
  <si>
    <t>Sääntöä noudatettu</t>
  </si>
  <si>
    <t>Poikkeama</t>
  </si>
  <si>
    <t>Säännöstöä noudatettu</t>
  </si>
  <si>
    <t>Kokonaisvaltainen arvio</t>
  </si>
  <si>
    <t>EB \ ΔSB</t>
  </si>
  <si>
    <t>Ennaltaehkäisevän osan noudattamisen arviossa tarkastellaan seuraavanlaista matriisia:</t>
  </si>
  <si>
    <t>Säännöstön toisessa pilarissa on merkittävä poikkema. Voi johtaa merkittävän poikkeaman menettelyyn.</t>
  </si>
  <si>
    <r>
      <t>Puolijousto on määritelty tilastoaineiston perusteella. Puolijouston laskeminen on esitelty julkaisussa Mourre et. al (2014) "</t>
    </r>
    <r>
      <rPr>
        <i/>
        <sz val="11"/>
        <color theme="1"/>
        <rFont val="Calibri"/>
        <family val="2"/>
        <scheme val="minor"/>
      </rPr>
      <t>Adjusting the budget balance for the business cycle: the EU methodology."  EC Economic Papers 536.</t>
    </r>
  </si>
  <si>
    <t>Lähde:</t>
  </si>
  <si>
    <t>Ensin lasketaan kunkin tuloerän ja työttömyysmenojen joustot suhteessa tulo-/menopohjaan.</t>
  </si>
  <si>
    <r>
      <t xml:space="preserve">Lisäksi puolijouston laskennassa tarvittava tulojen osuus BKT:sta </t>
    </r>
    <r>
      <rPr>
        <i/>
        <sz val="11"/>
        <color theme="1"/>
        <rFont val="Calibri"/>
        <family val="2"/>
        <scheme val="minor"/>
      </rPr>
      <t>R/Y</t>
    </r>
    <r>
      <rPr>
        <sz val="11"/>
        <color theme="1"/>
        <rFont val="Calibri"/>
        <family val="2"/>
        <scheme val="minor"/>
      </rPr>
      <t xml:space="preserve"> ja menojen osuus BKT:sta </t>
    </r>
    <r>
      <rPr>
        <i/>
        <sz val="11"/>
        <color theme="1"/>
        <rFont val="Calibri"/>
        <family val="2"/>
        <scheme val="minor"/>
      </rPr>
      <t>G/Y</t>
    </r>
    <r>
      <rPr>
        <sz val="11"/>
        <color theme="1"/>
        <rFont val="Calibri"/>
        <family val="2"/>
        <scheme val="minor"/>
      </rPr>
      <t xml:space="preserve"> on laskettu tilastoaineiston perusteella ja on siten vakio. </t>
    </r>
  </si>
  <si>
    <t>Puolijouston määrittäminen etenee kahdessa vaiheessa: ensin estimoidaan yksittäisten tulo-/menoerien jousto suhteessa veropohjaan, ja sen jälkeen veropohjan jousto suhteessa  tuotantokuiluun. Lopullinen puolijousto on näiden kahden tulo.</t>
  </si>
  <si>
    <t>Lähteet:</t>
  </si>
  <si>
    <r>
      <t>R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/Y</t>
    </r>
    <r>
      <rPr>
        <i/>
        <vertAlign val="subscript"/>
        <sz val="11"/>
        <color theme="1"/>
        <rFont val="Calibri"/>
        <family val="2"/>
        <scheme val="minor"/>
      </rPr>
      <t>0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</si>
  <si>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/Y</t>
    </r>
    <r>
      <rPr>
        <i/>
        <vertAlign val="subscript"/>
        <sz val="11"/>
        <color theme="1"/>
        <rFont val="Calibri"/>
        <family val="2"/>
        <scheme val="minor"/>
      </rPr>
      <t>0</t>
    </r>
  </si>
  <si>
    <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 x R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/Y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 xml:space="preserve">  tai η</t>
    </r>
    <r>
      <rPr>
        <i/>
        <vertAlign val="subscript"/>
        <sz val="11"/>
        <color theme="1"/>
        <rFont val="Calibri"/>
        <family val="2"/>
        <scheme val="minor"/>
      </rPr>
      <t xml:space="preserve">U </t>
    </r>
    <r>
      <rPr>
        <i/>
        <sz val="11"/>
        <color theme="1"/>
        <rFont val="Calibri"/>
        <family val="2"/>
        <scheme val="minor"/>
      </rPr>
      <t>x G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/Y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 xml:space="preserve">  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</si>
  <si>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</si>
  <si>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</si>
  <si>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3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</si>
  <si>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4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</si>
  <si>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5</t>
    </r>
  </si>
  <si>
    <r>
      <t>Käytännössä maalle asetetaan ns. lähentymismarginaali (</t>
    </r>
    <r>
      <rPr>
        <i/>
        <sz val="11"/>
        <color theme="1"/>
        <rFont val="Calibri"/>
        <family val="2"/>
        <scheme val="minor"/>
      </rPr>
      <t>lm</t>
    </r>
    <r>
      <rPr>
        <sz val="11"/>
        <color theme="1"/>
        <rFont val="Calibri"/>
        <family val="2"/>
        <scheme val="minor"/>
      </rPr>
      <t>), jolloin julkiset sektorin kokonaismenojen kasvurajoite kirjoitetaan</t>
    </r>
  </si>
  <si>
    <t>Keskipitkän aikavälin potentiaalisen tuotannon kasvuvauhti</t>
  </si>
  <si>
    <t>Tilastokeskus</t>
  </si>
  <si>
    <r>
      <t>Säännöstön toisessa tai molemmissa pilareissa on poikkeama, mutta se ei ole merkittävä. Ei voi johtaa ns. merkittävän poikkeaman menettelyyn (</t>
    </r>
    <r>
      <rPr>
        <i/>
        <sz val="11"/>
        <color theme="1"/>
        <rFont val="Calibri"/>
        <family val="2"/>
        <scheme val="minor"/>
      </rPr>
      <t>Significant Deviation Procedure</t>
    </r>
    <r>
      <rPr>
        <sz val="11"/>
        <color theme="1"/>
        <rFont val="Calibri"/>
        <family val="2"/>
        <scheme val="minor"/>
      </rPr>
      <t>).</t>
    </r>
  </si>
  <si>
    <t>Säännöstön molempia pilareita on noudattu.</t>
  </si>
  <si>
    <r>
      <t>Potentiaalisen tuotannon laskemiseen tarvitaan arvio työttömyyden ns. tasapainotasosta (</t>
    </r>
    <r>
      <rPr>
        <i/>
        <sz val="11"/>
        <color theme="1"/>
        <rFont val="Calibri"/>
        <family val="2"/>
        <scheme val="minor"/>
      </rPr>
      <t>NAWRU=non-accelerating wage rate of unemployment</t>
    </r>
    <r>
      <rPr>
        <sz val="11"/>
        <color theme="1"/>
        <rFont val="Calibri"/>
        <family val="2"/>
        <scheme val="minor"/>
      </rPr>
      <t>) ja kokonaistuottavuudesta (</t>
    </r>
    <r>
      <rPr>
        <i/>
        <sz val="11"/>
        <color theme="1"/>
        <rFont val="Calibri"/>
        <family val="2"/>
        <scheme val="minor"/>
      </rPr>
      <t>TFP=total factor productivity</t>
    </r>
    <r>
      <rPr>
        <sz val="11"/>
        <color theme="1"/>
        <rFont val="Calibri"/>
        <family val="2"/>
        <scheme val="minor"/>
      </rPr>
      <t>).</t>
    </r>
  </si>
  <si>
    <r>
      <t xml:space="preserve">Kullekin tuloerälle on estimoitu juosto </t>
    </r>
    <r>
      <rPr>
        <i/>
        <sz val="11"/>
        <color theme="1"/>
        <rFont val="Calibri"/>
        <family val="2"/>
        <scheme val="minor"/>
      </rP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sekä kunkin tuloerän painotus, joka kuvastaa erän suhteellista osuutta kokonaistuloista 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/R. </t>
    </r>
    <r>
      <rPr>
        <sz val="11"/>
        <color theme="1"/>
        <rFont val="Calibri"/>
        <family val="2"/>
        <scheme val="minor"/>
      </rPr>
      <t>Työttömyysmenoille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vastaavasti on estimoitu jousto 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U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sekä niiden osuus kokonaismenoista 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U</t>
    </r>
    <r>
      <rPr>
        <i/>
        <sz val="11"/>
        <color theme="1"/>
        <rFont val="Calibri"/>
        <family val="2"/>
        <scheme val="minor"/>
      </rPr>
      <t xml:space="preserve">/G.  </t>
    </r>
    <r>
      <rPr>
        <sz val="11"/>
        <color theme="1"/>
        <rFont val="Calibri"/>
        <family val="2"/>
        <scheme val="minor"/>
      </rPr>
      <t/>
    </r>
  </si>
  <si>
    <r>
      <t>Mourre et. al (2014)</t>
    </r>
    <r>
      <rPr>
        <i/>
        <sz val="11"/>
        <color theme="1"/>
        <rFont val="Calibri"/>
        <family val="2"/>
        <scheme val="minor"/>
      </rPr>
      <t xml:space="preserve"> "Adjusting the budget balance for the business cycle: the EU methodology."  EC Economic Papers 536.</t>
    </r>
  </si>
  <si>
    <t>Menosäännön ja kokonaismenojen kasvuvauhdin erotus, %-yksikköä</t>
  </si>
  <si>
    <t>Poikkeama, mrd €</t>
  </si>
  <si>
    <t>Kumulatiivinen poikkeama</t>
  </si>
  <si>
    <t>Onko kumulatiivinen poikkeama merkittävä (&lt;-0,25)?</t>
  </si>
  <si>
    <t xml:space="preserve">jolloin saadaan poikkema suhteessa BKT:seen. Jos poikkeama on positiivinen, ovat menot ovat alittaneet menosäännön, negatiivinen luku tarkoittaa rajan ylittämistä. </t>
  </si>
  <si>
    <r>
      <t>g</t>
    </r>
    <r>
      <rPr>
        <i/>
        <vertAlign val="subscript"/>
        <sz val="11"/>
        <color theme="1"/>
        <rFont val="Calibri"/>
        <family val="2"/>
        <scheme val="minor"/>
      </rPr>
      <t xml:space="preserve">G </t>
    </r>
    <r>
      <rPr>
        <i/>
        <sz val="11"/>
        <color theme="1"/>
        <rFont val="Calibri"/>
        <family val="2"/>
        <scheme val="minor"/>
      </rPr>
      <t>= g</t>
    </r>
    <r>
      <rPr>
        <i/>
        <vertAlign val="subscript"/>
        <sz val="11"/>
        <color theme="1"/>
        <rFont val="Calibri"/>
        <family val="2"/>
        <scheme val="minor"/>
      </rPr>
      <t xml:space="preserve">pot </t>
    </r>
    <r>
      <rPr>
        <i/>
        <sz val="11"/>
        <color theme="1"/>
        <rFont val="Calibri"/>
        <family val="2"/>
        <scheme val="minor"/>
      </rPr>
      <t>- lm</t>
    </r>
  </si>
  <si>
    <t>Rakenteellinen jäämä, taso</t>
  </si>
  <si>
    <r>
      <t xml:space="preserve">Vakaus- ja kasvusopimuksen säännöstön mukaisesti tarkastellaan sekä rakenteellisen jäämän </t>
    </r>
    <r>
      <rPr>
        <i/>
        <sz val="11"/>
        <color theme="1"/>
        <rFont val="Calibri"/>
        <family val="2"/>
        <scheme val="minor"/>
      </rPr>
      <t>tasoa</t>
    </r>
    <r>
      <rPr>
        <sz val="11"/>
        <color theme="1"/>
        <rFont val="Calibri"/>
        <family val="2"/>
        <scheme val="minor"/>
      </rPr>
      <t xml:space="preserve"> ja sen </t>
    </r>
    <r>
      <rPr>
        <i/>
        <sz val="11"/>
        <color theme="1"/>
        <rFont val="Calibri"/>
        <family val="2"/>
        <scheme val="minor"/>
      </rPr>
      <t>muutosta</t>
    </r>
    <r>
      <rPr>
        <sz val="11"/>
        <color theme="1"/>
        <rFont val="Calibri"/>
        <family val="2"/>
        <scheme val="minor"/>
      </rPr>
      <t xml:space="preserve"> suhteessa edeltävään vuoteen.</t>
    </r>
  </si>
  <si>
    <t>Tuotanto-kuilu (OG)</t>
  </si>
  <si>
    <r>
      <t>Puoli-jousto (</t>
    </r>
    <r>
      <rPr>
        <b/>
        <sz val="11"/>
        <color theme="1"/>
        <rFont val="Calibri"/>
        <family val="2"/>
      </rPr>
      <t>ε)</t>
    </r>
  </si>
  <si>
    <t>Suhdanne-korjaus, CC</t>
  </si>
  <si>
    <t>Kerta-luonteiset erät, OO</t>
  </si>
  <si>
    <t>Rakenteellinen jäämä, SB</t>
  </si>
  <si>
    <t xml:space="preserve"> %</t>
  </si>
  <si>
    <t>katsotaan että rakenteellisen jäämän pilarissa on merkittävä poikkema.</t>
  </si>
  <si>
    <t>Mikäli poikkeama on alle -0,5% edeltävän vuoden osalta tai alle -0,25 % kahden edeltävän vuoden keskiarvona (kumulatiivinen poikkeama), katsotaan että menosäännön noudattamisessa on merkittävä poikkema.</t>
  </si>
  <si>
    <r>
      <t>Nimellinen julkisen sektorin nettoluotonanto (</t>
    </r>
    <r>
      <rPr>
        <i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>) saadaan Tilastokeskukselta ja ennuste VM:sta. Kertaluonteiset erät (OO) saadaan VM:n aineistosta</t>
    </r>
  </si>
  <si>
    <t xml:space="preserve">Laskennassaan tarkastusvirasto käyttää VM:n ennustetta nawru:n ja TFP:n laskentaan.  Komission aineistot ja laskentaohjelmat: https://circabc.europa.eu/faces/jsp/extension/wai/navigation/container.jsp -&gt; Kirjasto. </t>
  </si>
  <si>
    <t>Potentiaalinen tuotanto (Y*)</t>
  </si>
  <si>
    <t>Kokonais-tuotanto (Y)</t>
  </si>
  <si>
    <t xml:space="preserve">Jos maa ei ole saavuttanut MTO:ta, tarkastellaan rakenteellisen jäämän osalta vaadittua muutosta kohti MTO:ta. </t>
  </si>
  <si>
    <r>
      <rPr>
        <b/>
        <sz val="11"/>
        <color theme="1"/>
        <rFont val="Calibri"/>
        <family val="2"/>
        <scheme val="minor"/>
      </rPr>
      <t xml:space="preserve">Vaihe II: </t>
    </r>
    <r>
      <rPr>
        <sz val="11"/>
        <color theme="1"/>
        <rFont val="Calibri"/>
        <family val="2"/>
        <scheme val="minor"/>
      </rPr>
      <t>Suhdannekorjattu velka (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>) saadaan lisäämällä/poistamalla saadusta käypähintaisesta velasta suhdanteesta johtuva osuus tarkasteluvuoden ja sitä edeltävän kahden vuoden osalta. Tämä syklinen osuus saadaan</t>
    </r>
  </si>
  <si>
    <r>
      <rPr>
        <b/>
        <sz val="11"/>
        <color theme="1"/>
        <rFont val="Calibri"/>
        <family val="2"/>
        <scheme val="minor"/>
      </rPr>
      <t>Vaihe III:</t>
    </r>
    <r>
      <rPr>
        <sz val="11"/>
        <color theme="1"/>
        <rFont val="Calibri"/>
        <family val="2"/>
        <scheme val="minor"/>
      </rPr>
      <t xml:space="preserve"> Lasketaan ns. nimellinen potentiaalinen bkt eli suhdannekorjattu bkt (</t>
    </r>
    <r>
      <rPr>
        <i/>
        <sz val="11"/>
        <color theme="1"/>
        <rFont val="Calibri"/>
        <family val="2"/>
        <scheme val="minor"/>
      </rPr>
      <t>BKT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 xml:space="preserve">) korjaamalla vuoden </t>
    </r>
    <r>
      <rPr>
        <i/>
        <sz val="11"/>
        <color theme="1"/>
        <rFont val="Calibri"/>
        <family val="2"/>
        <scheme val="minor"/>
      </rPr>
      <t xml:space="preserve">t-3 </t>
    </r>
    <r>
      <rPr>
        <sz val="11"/>
        <color theme="1"/>
        <rFont val="Calibri"/>
        <family val="2"/>
        <scheme val="minor"/>
      </rPr>
      <t>toteutunut käypähintainen bkt sekä bkt-deflaattorin muutoksella ja potentiaalisen tuotannon kasvuvauhdilla.</t>
    </r>
  </si>
  <si>
    <r>
      <rPr>
        <b/>
        <sz val="11"/>
        <color theme="1"/>
        <rFont val="Calibri"/>
        <family val="2"/>
        <scheme val="minor"/>
      </rPr>
      <t>Vaihe IV:</t>
    </r>
    <r>
      <rPr>
        <sz val="11"/>
        <color theme="1"/>
        <rFont val="Calibri"/>
        <family val="2"/>
        <scheme val="minor"/>
      </rPr>
      <t xml:space="preserve"> Lasketaan suhdannekorjattu velka suhteessa suhdannekorjattuun bkt:hen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i/>
        <sz val="11"/>
        <color theme="1"/>
        <rFont val="Calibri"/>
        <family val="2"/>
        <scheme val="minor"/>
      </rPr>
      <t>/BKT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vertAlign val="superscript"/>
        <sz val="11"/>
        <color theme="1"/>
        <rFont val="Calibri"/>
        <family val="2"/>
        <scheme val="minor"/>
      </rPr>
      <t>.</t>
    </r>
  </si>
  <si>
    <t>BKT, käypähintainen</t>
  </si>
  <si>
    <t>D</t>
  </si>
  <si>
    <t>ε·OG</t>
  </si>
  <si>
    <t>% BKT:sta</t>
  </si>
  <si>
    <t xml:space="preserve">*ε = </t>
  </si>
  <si>
    <r>
      <rPr>
        <b/>
        <sz val="11"/>
        <color theme="1"/>
        <rFont val="Calibri"/>
        <family val="2"/>
        <scheme val="minor"/>
      </rPr>
      <t>Vaihe I:</t>
    </r>
    <r>
      <rPr>
        <sz val="11"/>
        <color theme="1"/>
        <rFont val="Calibri"/>
        <family val="2"/>
        <scheme val="minor"/>
      </rPr>
      <t xml:space="preserve"> Muutetaan nimellinen velkasuhde euromääräiseksi kertomalla velkasuhde (</t>
    </r>
    <r>
      <rPr>
        <i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 bkt:n määrällä (</t>
    </r>
    <r>
      <rPr>
        <i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).  </t>
    </r>
  </si>
  <si>
    <r>
      <t xml:space="preserve">Tarkastusvirasto laskee tuotantokuilun </t>
    </r>
    <r>
      <rPr>
        <i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 xml:space="preserve"> Euroopan komission tuotantofunktiomenetelmällä, ks. Havik et al. "</t>
    </r>
    <r>
      <rPr>
        <i/>
        <sz val="11"/>
        <color theme="1"/>
        <rFont val="Calibri"/>
        <family val="2"/>
        <scheme val="minor"/>
      </rPr>
      <t>The Production Function Methodology for Calculating Potential Growth Rates &amp; Output Gaps</t>
    </r>
    <r>
      <rPr>
        <sz val="11"/>
        <color theme="1"/>
        <rFont val="Calibri"/>
        <family val="2"/>
        <scheme val="minor"/>
      </rPr>
      <t>", EC Economic Papers, 535.</t>
    </r>
  </si>
  <si>
    <r>
      <t>Tarkastusvirasto on laskenut julkisten kokonaismenojen kehityksen vakaus- ja kasvusopimuksen ennaltaehkäisevän säännöstön toisen pilarin eli menosäännön (</t>
    </r>
    <r>
      <rPr>
        <i/>
        <sz val="11"/>
        <color theme="1"/>
        <rFont val="Calibri"/>
        <family val="2"/>
        <scheme val="minor"/>
      </rPr>
      <t>Expenditure Benchmark</t>
    </r>
    <r>
      <rPr>
        <sz val="11"/>
        <color theme="1"/>
        <rFont val="Calibri"/>
        <family val="2"/>
        <scheme val="minor"/>
      </rPr>
      <t>) mukaisesti.</t>
    </r>
  </si>
  <si>
    <t>Säännöstön molemmissa pilareissa on merkittävä poikkeama. Säännöstöä on rikottu, voi johtaa merkittävän poikkeaman menettelyyn.</t>
  </si>
  <si>
    <t xml:space="preserve">Taulukossa esitetään VTV:n arvio suhdannekorjatun velasta niin kuin se on raportissa esitetty perustuen VM:n arvioon nimellisen velan kehityksestä ja tarkastusviraston omaan laskelmaan siihen tehtävästä suhdannekorjauksesta. </t>
  </si>
  <si>
    <t>Menosääntö</t>
  </si>
  <si>
    <t>Noudatetaan</t>
  </si>
  <si>
    <t>Keskipitkän aikavälin tavoite, MTO</t>
  </si>
  <si>
    <t xml:space="preserve"> % suhteessa BKT:seen</t>
  </si>
  <si>
    <t>% suhteessa BKT:seen</t>
  </si>
  <si>
    <t xml:space="preserve">Tässä esitellään puolijouston määräytyminen Suomen osalta, sekä sen eri komponenttien vaikutus rakenteelliseen jäämään tehtävään suhdannekorjaukseen. </t>
  </si>
  <si>
    <t>Julkisyhteisöjen velka</t>
  </si>
  <si>
    <t>Julkisyhteisöjen alijäämä, % suhteessa BKT:seen</t>
  </si>
  <si>
    <t>Korjaava osa: velkakriteeri ja alijäämäkriteeri</t>
  </si>
  <si>
    <t xml:space="preserve">Tässä esitellään tarkastusviraston laskelmat rakenteellisesta jäämästä ja sen muutoksesta niin kuin se on esitetty raportin luvussa 3. </t>
  </si>
  <si>
    <t>Julkisyhteisöjen netto-luotonanto (BB)*</t>
  </si>
  <si>
    <t>BKT-deflaattori</t>
  </si>
  <si>
    <t>Ekonomisti, Leena Savolainen</t>
  </si>
  <si>
    <t>leena.savolainen@vtv.fi</t>
  </si>
  <si>
    <t>Työkirjan rakenne on seuraava:</t>
  </si>
  <si>
    <t>Ennalta ehkäisevä osa: rakenteellinen jäämä ja menosääntö</t>
  </si>
  <si>
    <t xml:space="preserve">Kullakin välilehdellä on lähdeviitteet sekä käytettyihin aineistoihin että muihin mahdollisiin lähteisiin, joita on käytetty laskennan taustalla. </t>
  </si>
  <si>
    <t>Mikäli erotus toteutuneen rakenteellisen jäämän muutoksen ja vaaditun muutoksen välillä on suurempi kuin 0,5 %-yksikköä edeltävän vuoden osalta tai suurempi kuin 0,25 % kahden edeltävän vuoden keskiarvona (kumulatiivinen poikkeama),</t>
  </si>
  <si>
    <t>Euroopan unionin neuvosto asettaa vaaditun muutoksen tarkasteltavalle vuodelle sitä edeltävän vuoden kevätennusteen pohjalta ottaen huomioon talouden suhdanteen, velkasuhteen ja kestävyysriskin. Ks. Vade Mecum (2016) s. 39 matriisi.</t>
  </si>
  <si>
    <t>Vaaditussa muutoksessa huomioidaan myös mahdolliset joustolausekkeet, joiden vaikutuksesta rakenteellisen rahoitusaseman vaadittu vahvistuminen voi kääntyä sallituksi heikentymiseksi.</t>
  </si>
  <si>
    <t xml:space="preserve">Allaolevassa taulukossa esitellään puolijouston laskenta Suomen osalta niin kuin sen on esittänyt Mourre et al. (2014). </t>
  </si>
  <si>
    <t>Menosäännön erät, mrd. euroa</t>
  </si>
  <si>
    <t>Julkisyhteisöjen menot yhteensä</t>
  </si>
  <si>
    <t>EU:n ohjelmien menot, jotka korvataan täysin EU:n varoista saatavilla tuloilla</t>
  </si>
  <si>
    <t>Kertaluonteiset menot</t>
  </si>
  <si>
    <t>= KMA1</t>
  </si>
  <si>
    <t xml:space="preserve">Korjattu menoaggregaatti 1 </t>
  </si>
  <si>
    <t xml:space="preserve">     Päätösperäisten toimien vaikutus tuloihin</t>
  </si>
  <si>
    <t xml:space="preserve">     Kertaluonteiset tulot</t>
  </si>
  <si>
    <t>Päätösperäisten toimien vaikutus tuloihin, ml. kertaluonteiset tulot</t>
  </si>
  <si>
    <t>= KMA2</t>
  </si>
  <si>
    <t>Julkisyhteisöjen menojen kasvu</t>
  </si>
  <si>
    <t>Menosäännön mukaisesti laskettujen kokonaismenojen kasvu (nimellinen), %</t>
  </si>
  <si>
    <t>Menosäännön mukaisesti laskettujen kokonaismenojen kasvu (reaalinen), %</t>
  </si>
  <si>
    <t xml:space="preserve">Julkisten korjattujen kokonaismenojen kasvu lasketaan vertaamalla tarkastelun kohteena olevan vuoden menoaggregaatti KMA2:ta edeltävän vuoden menoaggregaatti KMA1:een.  </t>
  </si>
  <si>
    <r>
      <t>g</t>
    </r>
    <r>
      <rPr>
        <vertAlign val="subscript"/>
        <sz val="11"/>
        <color theme="1"/>
        <rFont val="Calibri"/>
        <family val="2"/>
        <scheme val="minor"/>
      </rPr>
      <t>pot*</t>
    </r>
  </si>
  <si>
    <r>
      <t>ΔSB</t>
    </r>
    <r>
      <rPr>
        <vertAlign val="superscript"/>
        <sz val="11"/>
        <color theme="1"/>
        <rFont val="Calibri"/>
        <family val="2"/>
        <scheme val="minor"/>
      </rPr>
      <t>vm</t>
    </r>
  </si>
  <si>
    <r>
      <t>ΔSB</t>
    </r>
    <r>
      <rPr>
        <vertAlign val="superscript"/>
        <sz val="11"/>
        <color theme="1"/>
        <rFont val="Calibri"/>
        <family val="2"/>
        <scheme val="minor"/>
      </rPr>
      <t>vm</t>
    </r>
    <r>
      <rPr>
        <sz val="11"/>
        <color theme="1"/>
        <rFont val="Calibri"/>
        <family val="2"/>
        <scheme val="minor"/>
      </rPr>
      <t>/0.5</t>
    </r>
  </si>
  <si>
    <t>Perusmenojen koko suhteessa BKT:hen</t>
  </si>
  <si>
    <t>VTV:n arvio rakenteellisen jäämän vaaditusta muutoksesta</t>
  </si>
  <si>
    <r>
      <t xml:space="preserve">Merkitään menosäännön asettamaa kasvuvauhdin rajoitetta 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G.</t>
    </r>
    <r>
      <rPr>
        <sz val="11"/>
        <color theme="1"/>
        <rFont val="Calibri"/>
        <family val="2"/>
        <scheme val="minor"/>
      </rPr>
      <t xml:space="preserve"> Siten jos maa on saavuttanut MTO:n </t>
    </r>
  </si>
  <si>
    <r>
      <t xml:space="preserve">Jos maa ei ole saavuttanut MTO:ta vuonna </t>
    </r>
    <r>
      <rPr>
        <i/>
        <sz val="11"/>
        <color theme="1"/>
        <rFont val="Calibri"/>
        <family val="2"/>
        <scheme val="minor"/>
      </rPr>
      <t>t-1</t>
    </r>
    <r>
      <rPr>
        <sz val="11"/>
        <color theme="1"/>
        <rFont val="Calibri"/>
        <family val="2"/>
        <scheme val="minor"/>
      </rPr>
      <t>, kasvurajoite asetetaan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siten, että maa alkaa saavuttaa keskipitkän aikavälin tavoitettaan.  </t>
    </r>
  </si>
  <si>
    <t xml:space="preserve">potentiaalisen tuotannon keskipitkän aikavälin kasvuvauhtia (gpot), mikäli maa on saavuttanut MTO:n vuonna t-1. </t>
  </si>
  <si>
    <r>
      <t>Menosäännön (Expenditure Benchmark) mukaisesti julkisen sektorin korjatut kokonaismenot (</t>
    </r>
    <r>
      <rPr>
        <i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) vuonna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saavat kasvaa korkeintaan</t>
    </r>
  </si>
  <si>
    <r>
      <t>lm=</t>
    </r>
    <r>
      <rPr>
        <i/>
        <sz val="11"/>
        <color theme="1"/>
        <rFont val="Calibri"/>
        <family val="2"/>
      </rPr>
      <t>ΔSB</t>
    </r>
    <r>
      <rPr>
        <i/>
        <vertAlign val="superscript"/>
        <sz val="11"/>
        <color theme="1"/>
        <rFont val="Calibri"/>
        <family val="2"/>
      </rPr>
      <t>vm</t>
    </r>
    <r>
      <rPr>
        <i/>
        <sz val="11"/>
        <color theme="1"/>
        <rFont val="Calibri"/>
        <family val="2"/>
        <scheme val="minor"/>
      </rPr>
      <t>/P*100</t>
    </r>
  </si>
  <si>
    <r>
      <t>Lähentymismarginaali (</t>
    </r>
    <r>
      <rPr>
        <i/>
        <sz val="11"/>
        <color theme="1"/>
        <rFont val="Calibri"/>
        <family val="2"/>
        <scheme val="minor"/>
      </rPr>
      <t>lm</t>
    </r>
    <r>
      <rPr>
        <sz val="11"/>
        <color theme="1"/>
        <rFont val="Calibri"/>
        <family val="2"/>
        <scheme val="minor"/>
      </rPr>
      <t xml:space="preserve">) riippuu maan julkisen sektorin koosta suhteessa bkt:hen </t>
    </r>
    <r>
      <rPr>
        <sz val="11"/>
        <color theme="1"/>
        <rFont val="Calibri"/>
        <family val="2"/>
        <scheme val="minor"/>
      </rPr>
      <t>ja rakenteellisen jäämän vaaditusta muutoksesta (</t>
    </r>
    <r>
      <rPr>
        <i/>
        <sz val="11"/>
        <color theme="1"/>
        <rFont val="Calibri"/>
        <family val="2"/>
        <scheme val="minor"/>
      </rPr>
      <t>ΔSB</t>
    </r>
    <r>
      <rPr>
        <i/>
        <vertAlign val="superscript"/>
        <sz val="11"/>
        <color theme="1"/>
        <rFont val="Calibri"/>
        <family val="2"/>
        <scheme val="minor"/>
      </rPr>
      <t>vm</t>
    </r>
    <r>
      <rPr>
        <sz val="11"/>
        <color theme="1"/>
        <rFont val="Calibri"/>
        <family val="2"/>
        <scheme val="minor"/>
      </rPr>
      <t xml:space="preserve">). </t>
    </r>
  </si>
  <si>
    <t>Perusmenot (P) = Julkisyhteisöjen menot - korkomenot.</t>
  </si>
  <si>
    <t>P/BKT</t>
  </si>
  <si>
    <t>50/P/BKT</t>
  </si>
  <si>
    <r>
      <t>lm=(50/P/BKT)*(</t>
    </r>
    <r>
      <rPr>
        <i/>
        <sz val="11"/>
        <color theme="1"/>
        <rFont val="Calibri"/>
        <family val="2"/>
      </rPr>
      <t>ΔSB</t>
    </r>
    <r>
      <rPr>
        <i/>
        <vertAlign val="superscript"/>
        <sz val="11"/>
        <color theme="1"/>
        <rFont val="Calibri"/>
        <family val="2"/>
      </rPr>
      <t>vm</t>
    </r>
    <r>
      <rPr>
        <i/>
        <sz val="11"/>
        <color theme="1"/>
        <rFont val="Calibri"/>
        <family val="2"/>
        <scheme val="minor"/>
      </rPr>
      <t>/0,5)</t>
    </r>
  </si>
  <si>
    <r>
      <t xml:space="preserve">Vuonna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tarkastellaan tuleeko vuoden </t>
    </r>
    <r>
      <rPr>
        <i/>
        <sz val="11"/>
        <color theme="1"/>
        <rFont val="Calibri"/>
        <family val="2"/>
        <scheme val="minor"/>
      </rPr>
      <t>t+2</t>
    </r>
    <r>
      <rPr>
        <sz val="11"/>
        <color theme="1"/>
        <rFont val="Calibri"/>
        <family val="2"/>
        <scheme val="minor"/>
      </rPr>
      <t xml:space="preserve"> ennustettu velkasuhde alittamaan vuodelle </t>
    </r>
    <r>
      <rPr>
        <i/>
        <sz val="11"/>
        <color theme="1"/>
        <rFont val="Calibri"/>
        <family val="2"/>
        <scheme val="minor"/>
      </rPr>
      <t>t+2</t>
    </r>
    <r>
      <rPr>
        <sz val="11"/>
        <color theme="1"/>
        <rFont val="Calibri"/>
        <family val="2"/>
        <scheme val="minor"/>
      </rPr>
      <t xml:space="preserve"> asetetun tavoitetason: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>t+2</t>
    </r>
    <r>
      <rPr>
        <i/>
        <sz val="11"/>
        <color theme="1"/>
        <rFont val="Calibri"/>
        <family val="2"/>
        <scheme val="minor"/>
      </rPr>
      <t xml:space="preserve"> ≤ bb</t>
    </r>
    <r>
      <rPr>
        <i/>
        <vertAlign val="subscript"/>
        <sz val="11"/>
        <color theme="1"/>
        <rFont val="Calibri"/>
        <family val="2"/>
        <scheme val="minor"/>
      </rPr>
      <t>t+2</t>
    </r>
    <r>
      <rPr>
        <sz val="11"/>
        <color theme="1"/>
        <rFont val="Calibri"/>
        <family val="2"/>
        <scheme val="minor"/>
      </rPr>
      <t xml:space="preserve"> </t>
    </r>
  </si>
  <si>
    <t>Taaksepäin katsova kriteeri</t>
  </si>
  <si>
    <t>Eteenpäin katsova kriteeri</t>
  </si>
  <si>
    <t>Julkis-yhteisöjen velka, % suhteessa BKT:hen</t>
  </si>
  <si>
    <r>
      <t xml:space="preserve">Tavoitetaso </t>
    </r>
    <r>
      <rPr>
        <i/>
        <sz val="11"/>
        <color theme="1"/>
        <rFont val="Calibri"/>
        <family val="2"/>
        <scheme val="minor"/>
      </rPr>
      <t>bb</t>
    </r>
    <r>
      <rPr>
        <i/>
        <vertAlign val="subscript"/>
        <sz val="11"/>
        <color theme="1"/>
        <rFont val="Calibri"/>
        <family val="2"/>
        <scheme val="minor"/>
      </rPr>
      <t>t</t>
    </r>
  </si>
  <si>
    <r>
      <t xml:space="preserve">Velka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>t</t>
    </r>
  </si>
  <si>
    <r>
      <t xml:space="preserve">Täyttyykö taaksepäin katsova kriteeri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 xml:space="preserve">t </t>
    </r>
    <r>
      <rPr>
        <i/>
        <sz val="11"/>
        <color theme="1"/>
        <rFont val="Calibri"/>
        <family val="2"/>
      </rPr>
      <t>≤ bb</t>
    </r>
    <r>
      <rPr>
        <i/>
        <vertAlign val="subscript"/>
        <sz val="11"/>
        <color theme="1"/>
        <rFont val="Calibri"/>
        <family val="2"/>
      </rPr>
      <t>t</t>
    </r>
  </si>
  <si>
    <r>
      <t xml:space="preserve">Tavoitetaso </t>
    </r>
    <r>
      <rPr>
        <i/>
        <sz val="11"/>
        <color theme="1"/>
        <rFont val="Calibri"/>
        <family val="2"/>
        <scheme val="minor"/>
      </rPr>
      <t>bb</t>
    </r>
    <r>
      <rPr>
        <i/>
        <vertAlign val="subscript"/>
        <sz val="11"/>
        <color theme="1"/>
        <rFont val="Calibri"/>
        <family val="2"/>
        <scheme val="minor"/>
      </rPr>
      <t>t+2</t>
    </r>
  </si>
  <si>
    <r>
      <t xml:space="preserve">Velka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>t+2</t>
    </r>
  </si>
  <si>
    <r>
      <t xml:space="preserve">Täyttyykö eteenpäin katsova kriteeri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 xml:space="preserve">t+2 </t>
    </r>
    <r>
      <rPr>
        <i/>
        <sz val="11"/>
        <color theme="1"/>
        <rFont val="Calibri"/>
        <family val="2"/>
      </rPr>
      <t>≤ bb</t>
    </r>
    <r>
      <rPr>
        <i/>
        <vertAlign val="subscript"/>
        <sz val="11"/>
        <color theme="1"/>
        <rFont val="Calibri"/>
        <family val="2"/>
      </rPr>
      <t>t+2</t>
    </r>
  </si>
  <si>
    <t>Lähteet</t>
  </si>
  <si>
    <t>Eteenpäin katsovaa kriteeriä on puolestaan mielekästä tarkastella tilanteessa jossa velkasuhde on taittunut tai taittumassa.</t>
  </si>
  <si>
    <t xml:space="preserve">Velan tulisi vähentyä keskimäärin 5 % vuodessa kolmen vuoden aikana. </t>
  </si>
  <si>
    <r>
      <t>Tilanteessa jossa velkasuhde on ylittänyt 60 % rajan, tarkastellaan velkakehitystä ns. taaksepäin (</t>
    </r>
    <r>
      <rPr>
        <i/>
        <sz val="11"/>
        <color theme="1"/>
        <rFont val="Calibri"/>
        <family val="2"/>
        <scheme val="minor"/>
      </rPr>
      <t>BL, backward-looking benchmark</t>
    </r>
    <r>
      <rPr>
        <sz val="11"/>
        <color theme="1"/>
        <rFont val="Calibri"/>
        <family val="2"/>
        <scheme val="minor"/>
      </rPr>
      <t>) ja eteenpäin katsovien (</t>
    </r>
    <r>
      <rPr>
        <i/>
        <sz val="11"/>
        <color theme="1"/>
        <rFont val="Calibri"/>
        <family val="2"/>
        <scheme val="minor"/>
      </rPr>
      <t>FL, forward-looking benchmark</t>
    </r>
    <r>
      <rPr>
        <sz val="11"/>
        <color theme="1"/>
        <rFont val="Calibri"/>
        <family val="2"/>
        <scheme val="minor"/>
      </rPr>
      <t xml:space="preserve">) kriteerien avulla. </t>
    </r>
  </si>
  <si>
    <t xml:space="preserve">Sekä taaksepäin että eteenpäin katsovat kriteerit antavat tavoitetasoksi tiukemman rajoitteen (alle 60 %) kun velkasuhde on ollut alle 60%. </t>
  </si>
  <si>
    <t>Velkakriteeriä kuitenkin noudatettaan aina, kun velkasuhde on alle 60 prosenttia suhteessa BKT:hen.</t>
  </si>
  <si>
    <t>Taaksepäin katsova kriteeri tarkastelee sitä, onko velkasuhde alentunut riittävällä nopeudella, joten sen käyttö on mielekästä, kun velkasuhde on ollut laskussa.</t>
  </si>
  <si>
    <r>
      <rPr>
        <b/>
        <sz val="11"/>
        <color theme="1"/>
        <rFont val="Calibri"/>
        <family val="2"/>
        <scheme val="minor"/>
      </rPr>
      <t>Taaksepäin katsova kriteeri</t>
    </r>
    <r>
      <rPr>
        <sz val="11"/>
        <color theme="1"/>
        <rFont val="Calibri"/>
        <family val="2"/>
        <scheme val="minor"/>
      </rPr>
      <t xml:space="preserve"> tarkastelee velkakehitystä vuoden t ja sitä edeltävän kolmen vuoden osalta siten, että vuodelle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asetetaan velan tavoitetaso </t>
    </r>
    <r>
      <rPr>
        <i/>
        <sz val="11"/>
        <color theme="1"/>
        <rFont val="Calibri"/>
        <family val="2"/>
        <scheme val="minor"/>
      </rPr>
      <t>bb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</si>
  <si>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Eteenpäin katsova kriteeri</t>
    </r>
    <r>
      <rPr>
        <sz val="11"/>
        <color theme="1"/>
        <rFont val="Calibri"/>
        <family val="2"/>
        <scheme val="minor"/>
      </rPr>
      <t xml:space="preserve"> ottaa huomioon tarkasteltavan vuoden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, sitä edeltävän vuoden </t>
    </r>
    <r>
      <rPr>
        <i/>
        <sz val="11"/>
        <color theme="1"/>
        <rFont val="Calibri"/>
        <family val="2"/>
        <scheme val="minor"/>
      </rPr>
      <t>t-1</t>
    </r>
    <r>
      <rPr>
        <sz val="11"/>
        <color theme="1"/>
        <rFont val="Calibri"/>
        <family val="2"/>
        <scheme val="minor"/>
      </rPr>
      <t xml:space="preserve"> ja sitä seuraavan vuoden </t>
    </r>
    <r>
      <rPr>
        <i/>
        <sz val="11"/>
        <color theme="1"/>
        <rFont val="Calibri"/>
        <family val="2"/>
        <scheme val="minor"/>
      </rPr>
      <t xml:space="preserve">t+1 </t>
    </r>
    <r>
      <rPr>
        <sz val="11"/>
        <color theme="1"/>
        <rFont val="Calibri"/>
        <family val="2"/>
        <scheme val="minor"/>
      </rPr>
      <t xml:space="preserve">velkasuhteen, siten että vuodelle </t>
    </r>
    <r>
      <rPr>
        <i/>
        <sz val="11"/>
        <color theme="1"/>
        <rFont val="Calibri"/>
        <family val="2"/>
        <scheme val="minor"/>
      </rPr>
      <t xml:space="preserve">t+2 </t>
    </r>
    <r>
      <rPr>
        <sz val="11"/>
        <color theme="1"/>
        <rFont val="Calibri"/>
        <family val="2"/>
        <scheme val="minor"/>
      </rPr>
      <t xml:space="preserve">lasketaan tavoitetaso </t>
    </r>
    <r>
      <rPr>
        <i/>
        <sz val="11"/>
        <color theme="1"/>
        <rFont val="Calibri"/>
        <family val="2"/>
        <scheme val="minor"/>
      </rPr>
      <t>bb</t>
    </r>
    <r>
      <rPr>
        <i/>
        <vertAlign val="subscript"/>
        <sz val="11"/>
        <color theme="1"/>
        <rFont val="Calibri"/>
        <family val="2"/>
        <scheme val="minor"/>
      </rPr>
      <t>t+2</t>
    </r>
    <r>
      <rPr>
        <i/>
        <sz val="11"/>
        <color theme="1"/>
        <rFont val="Calibri"/>
        <family val="2"/>
        <scheme val="minor"/>
      </rPr>
      <t>.</t>
    </r>
  </si>
  <si>
    <t>Vaihe V</t>
  </si>
  <si>
    <t>Velan tavoitetaso</t>
  </si>
  <si>
    <t>bbt</t>
  </si>
  <si>
    <r>
      <t>D</t>
    </r>
    <r>
      <rPr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>/BKT</t>
    </r>
    <r>
      <rPr>
        <vertAlign val="superscript"/>
        <sz val="11"/>
        <color theme="1"/>
        <rFont val="Calibri"/>
        <family val="2"/>
        <scheme val="minor"/>
      </rPr>
      <t>ADJ</t>
    </r>
  </si>
  <si>
    <t>Täyttyykö kriteeri?</t>
  </si>
  <si>
    <r>
      <t>D</t>
    </r>
    <r>
      <rPr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>/BKT</t>
    </r>
    <r>
      <rPr>
        <vertAlign val="superscript"/>
        <sz val="11"/>
        <color theme="1"/>
        <rFont val="Calibri"/>
        <family val="2"/>
        <scheme val="minor"/>
      </rPr>
      <t xml:space="preserve">ADJ </t>
    </r>
  </si>
  <si>
    <t>&lt; bbt</t>
  </si>
  <si>
    <r>
      <rPr>
        <b/>
        <sz val="11"/>
        <color theme="1"/>
        <rFont val="Calibri"/>
        <family val="2"/>
        <scheme val="minor"/>
      </rPr>
      <t>Vaihe V:</t>
    </r>
    <r>
      <rPr>
        <sz val="11"/>
        <color theme="1"/>
        <rFont val="Calibri"/>
        <family val="2"/>
        <scheme val="minor"/>
      </rPr>
      <t xml:space="preserve"> Verrataan suhdannekorjattua velkaa velan tavoitetasoon, joka on laskettu taaksepäin katsovan kriteerin yhteydessä. Jos suhdannekorjattu velka on tavoitetta matalampi, kriteeri täyttyy.</t>
    </r>
  </si>
  <si>
    <t>Valtiovarainministeriön (VM) aineistot perustuvat vakausohjelmaan 2018 sekä muuhun VM:n tarkastusvirastolle toimittamaan aineistoon.</t>
  </si>
  <si>
    <t xml:space="preserve">Laskenta perustuu komission Vade Mecum on the Stability and Growth Pact -raportissa (2018 versio) esittämiin menetelmiin ja tulkintoihin vakaus- ja kasvusopimuksen säännöstöstä. </t>
  </si>
  <si>
    <r>
      <t xml:space="preserve">Tulopuolen puolijousto jakaantuu viiteen tuloryhmään 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, i = 1,…,5. </t>
    </r>
    <r>
      <rPr>
        <sz val="11"/>
        <color theme="1"/>
        <rFont val="Calibri"/>
        <family val="2"/>
        <scheme val="minor"/>
      </rPr>
      <t xml:space="preserve">Menopuolelta tarkastellaan ainoastaan työttömyysmenoja 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. </t>
    </r>
  </si>
  <si>
    <t xml:space="preserve">Tarkastusviraston arvion perusteella Suomi noudattaa ennalta ehkäisevän osan kumpaakin pilaria vuonna 2017. </t>
  </si>
  <si>
    <t>VM, Julkisen talouden suunnitelma 2019-2022</t>
  </si>
  <si>
    <t>Tässä työkirjassa esitellään VTV:n finanssipolitiikan valvonnan kevään 2018 raportin laskelmat liittyen vakaus- ja kasvusopimuksen noudattamisen arvioon.</t>
  </si>
  <si>
    <t xml:space="preserve">Tässä esitellään tarkastusviraston laskelmat menosäännön noudattamisesta niin kuin on esitetty raportin luvussa 3. </t>
  </si>
  <si>
    <t>Menosäännön laskenta kuvataan tarkemmin Vade Mecum on the Stability and Growth Pactissa (2018).</t>
  </si>
  <si>
    <t>Laskennan ensimmäinen vaihe on vähentää julkisista kokonaismenoista tiettyjä eriä alla olevan taulukon mukaisesti. Tarkastusviraston laskelmat on tehty VM:n laatiman vakausohjelman 2018 lukujen perusteella.</t>
  </si>
  <si>
    <t>Saatu nimellinen kasvuvauhti muutetaan reaaliseksi Euroopan komission ennusteen bkt-deflaattorilla.</t>
  </si>
  <si>
    <t>Komission asettama menosääntö asettaa rajoitteen kokonaismenojen kasvuvauhdille vuodelle 2017 reaalisena ja vuosille 2018-2019 nimellisenä, ks. välilehti "Menosääntö, rajoite".</t>
  </si>
  <si>
    <t xml:space="preserve">Noudatettavan menosäännön ja korjattujen kokonaismenojen kasvuvauhdin välinen erotus (%-yksikköä) tarkasteluvuonna muutetaan euromääräiseksi kertomalla se edellisen vuoden KMA1:lla ja suhteutetaan tarkasteluvuoden BKT:seen, </t>
  </si>
  <si>
    <t xml:space="preserve">Tarkastusviraston arvion mukaan Suomi noudattaa menosääntöä vuonna 2017. </t>
  </si>
  <si>
    <t>Korjattu menoaggregaatti (KMA2)</t>
  </si>
  <si>
    <t>Menojen kasvun rajoite, VTV:n arvio, reaalinen</t>
  </si>
  <si>
    <t>Menojen kasvun rajoite, VTV:n arvio, nimellinen</t>
  </si>
  <si>
    <t>Poikkeama, % suhteessa BKT:hen</t>
  </si>
  <si>
    <t>Onko poikkeama merkittävä (&lt;-0,5)?</t>
  </si>
  <si>
    <t xml:space="preserve">Komissio on yksinkertaistanut laskukaavaa kevään 2017 Vade mecumissa. Vuosien 2018 ja 2019 laskelma noudattaa uutta kaavaa, lopputulokseen muutos ei vaikuta. </t>
  </si>
  <si>
    <t>2018 ja 2019</t>
  </si>
  <si>
    <t>VTV:n arvio noudatettavasta menosäännöstä (reaalinen)</t>
  </si>
  <si>
    <t>Säännöstöä noudatetaan</t>
  </si>
  <si>
    <t>Rakenteellisen jäämän sääntöä noudatetaan ennakollisesti arvioiden myös vuosina 2018 ja 2019.</t>
  </si>
  <si>
    <t xml:space="preserve">Menosääntöön on ennakollisesti arvioituna tulossa poikkeama vuonna 2018, mutta poikkeama ei ole merkittävä. </t>
  </si>
  <si>
    <r>
      <t xml:space="preserve">Suhdannekorjattu velkasuhde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i/>
        <sz val="11"/>
        <color theme="1"/>
        <rFont val="Calibri"/>
        <family val="2"/>
        <scheme val="minor"/>
      </rPr>
      <t>/BKT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 xml:space="preserve"> lasketaan seuraavasti (ks. Vade Mecum (2018)): </t>
    </r>
  </si>
  <si>
    <t>Komission kevään 2018 ennuste</t>
  </si>
  <si>
    <t>* Vuodet 2018-2019: VM:n ennuste</t>
  </si>
  <si>
    <t>Tarkastusviraston kevään 2018 arvion mukaan rakenteellisen jäämän sääntöä noudatetaan vuonna 2017. Ennakollisesti arvioiden rakenteellisen jäämän keskipitkän aikavälin tavoite saavutetaan myös 2018-2019.</t>
  </si>
  <si>
    <t>Vakaus- ja kasvusopimuksen säännöstön mukaan keskipitkän aikavälin tavoite on saavutettu, kun marginaali siihen on 0,25 prosenttiyksikköä.</t>
  </si>
  <si>
    <t>09 432 5730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</si>
</sst>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\ %"/>
    <numFmt numFmtId="166" formatCode="0.00000"/>
    <numFmt numFmtId="167" formatCode="0.0000"/>
  </numFmts>
  <fonts count="6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.5"/>
      <name val="MS Sans Serif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8"/>
      <color indexed="55"/>
      <name val="MS Sans Serif"/>
      <family val="2"/>
    </font>
    <font>
      <sz val="8"/>
      <name val="MS Sans Serif"/>
      <family val="2"/>
    </font>
    <font>
      <sz val="8"/>
      <name val="Helvetica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vertAlign val="superscript"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9.9"/>
      <color theme="1"/>
      <name val="Arial"/>
      <family val="2"/>
    </font>
    <font>
      <b/>
      <sz val="12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vertAlign val="subscript"/>
      <sz val="11"/>
      <color theme="1"/>
      <name val="Calibri"/>
      <family val="2"/>
    </font>
    <font>
      <b/>
      <sz val="11"/>
      <color theme="5" tint="-0.249977111117893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C9D"/>
        <bgColor indexed="64"/>
      </patternFill>
    </fill>
    <fill>
      <patternFill patternType="solid">
        <fgColor rgb="FFFF9BE0"/>
        <bgColor indexed="64"/>
      </patternFill>
    </fill>
    <fill>
      <patternFill patternType="solid">
        <fgColor rgb="FF00D6B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48">
    <xf numFmtId="0" fontId="0" fillId="0" borderId="0"/>
    <xf numFmtId="0" fontId="21" fillId="0" borderId="0" applyNumberFormat="0" applyFill="0" applyBorder="0" applyAlignment="0" applyProtection="0"/>
    <xf numFmtId="0" fontId="28" fillId="0" borderId="12">
      <protection locked="0"/>
    </xf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45" borderId="0" applyNumberFormat="0" applyBorder="0" applyAlignment="0" applyProtection="0"/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45" borderId="0" applyNumberFormat="0" applyBorder="0" applyAlignment="0" applyProtection="0"/>
    <xf numFmtId="0" fontId="20" fillId="35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32" fillId="49" borderId="0" applyAlignment="0"/>
    <xf numFmtId="0" fontId="33" fillId="0" borderId="0">
      <alignment vertical="top"/>
    </xf>
    <xf numFmtId="0" fontId="34" fillId="0" borderId="14" applyBorder="0">
      <alignment horizontal="left" vertical="top"/>
    </xf>
    <xf numFmtId="0" fontId="21" fillId="45" borderId="12" applyNumberFormat="0" applyFont="0" applyAlignment="0" applyProtection="0"/>
    <xf numFmtId="0" fontId="22" fillId="34" borderId="0" applyNumberFormat="0" applyBorder="0" applyAlignment="0" applyProtection="0"/>
    <xf numFmtId="0" fontId="25" fillId="35" borderId="0" applyNumberFormat="0" applyBorder="0" applyAlignment="0" applyProtection="0"/>
    <xf numFmtId="0" fontId="38" fillId="0" borderId="0">
      <alignment vertical="top"/>
    </xf>
    <xf numFmtId="0" fontId="31" fillId="48" borderId="10" applyNumberFormat="0" applyAlignment="0" applyProtection="0"/>
    <xf numFmtId="0" fontId="30" fillId="0" borderId="18" applyNumberFormat="0" applyFill="0" applyAlignment="0" applyProtection="0"/>
    <xf numFmtId="0" fontId="39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41" fillId="0" borderId="0" applyNumberFormat="0">
      <alignment horizontal="left" vertical="top" wrapText="1"/>
    </xf>
    <xf numFmtId="0" fontId="42" fillId="0" borderId="12" applyNumberFormat="0">
      <alignment horizontal="left" vertical="top" wrapText="1" shrinkToFit="1"/>
      <protection locked="0"/>
    </xf>
    <xf numFmtId="0" fontId="24" fillId="0" borderId="0" applyNumberFormat="0" applyFill="0" applyBorder="0" applyAlignment="0" applyProtection="0"/>
    <xf numFmtId="0" fontId="43" fillId="0" borderId="0"/>
    <xf numFmtId="0" fontId="29" fillId="0" borderId="19" applyNumberFormat="0" applyFill="0" applyAlignment="0" applyProtection="0"/>
    <xf numFmtId="0" fontId="26" fillId="44" borderId="10" applyNumberFormat="0" applyAlignment="0" applyProtection="0"/>
    <xf numFmtId="0" fontId="23" fillId="43" borderId="11" applyNumberFormat="0" applyAlignment="0" applyProtection="0"/>
    <xf numFmtId="0" fontId="27" fillId="48" borderId="13" applyNumberFormat="0" applyAlignment="0" applyProtection="0"/>
    <xf numFmtId="0" fontId="3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4" fillId="0" borderId="0"/>
    <xf numFmtId="0" fontId="21" fillId="0" borderId="0"/>
    <xf numFmtId="9" fontId="2" fillId="0" borderId="0" applyFont="0" applyFill="0" applyBorder="0" applyAlignment="0" applyProtection="0"/>
    <xf numFmtId="0" fontId="21" fillId="0" borderId="0"/>
    <xf numFmtId="0" fontId="48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60" fillId="0" borderId="0"/>
    <xf numFmtId="0" fontId="48" fillId="0" borderId="0" applyNumberFormat="0" applyBorder="0" applyAlignment="0"/>
    <xf numFmtId="0" fontId="21" fillId="0" borderId="0"/>
  </cellStyleXfs>
  <cellXfs count="421">
    <xf numFmtId="0" fontId="0" fillId="0" borderId="0" xfId="0"/>
    <xf numFmtId="0" fontId="0" fillId="0" borderId="0" xfId="0"/>
    <xf numFmtId="0" fontId="17" fillId="0" borderId="0" xfId="0" applyFont="1"/>
    <xf numFmtId="0" fontId="0" fillId="0" borderId="0" xfId="0" applyFont="1"/>
    <xf numFmtId="0" fontId="0" fillId="50" borderId="0" xfId="0" applyFill="1"/>
    <xf numFmtId="0" fontId="47" fillId="0" borderId="0" xfId="0" applyFont="1"/>
    <xf numFmtId="0" fontId="17" fillId="0" borderId="0" xfId="0" applyFont="1" applyAlignment="1">
      <alignment vertical="center" wrapText="1"/>
    </xf>
    <xf numFmtId="0" fontId="0" fillId="51" borderId="27" xfId="0" applyFont="1" applyFill="1" applyBorder="1" applyAlignment="1">
      <alignment horizontal="center"/>
    </xf>
    <xf numFmtId="164" fontId="0" fillId="51" borderId="0" xfId="0" applyNumberFormat="1" applyFont="1" applyFill="1" applyBorder="1" applyAlignment="1">
      <alignment horizontal="center"/>
    </xf>
    <xf numFmtId="0" fontId="0" fillId="51" borderId="0" xfId="0" applyFont="1" applyFill="1"/>
    <xf numFmtId="164" fontId="0" fillId="51" borderId="20" xfId="0" applyNumberFormat="1" applyFont="1" applyFill="1" applyBorder="1" applyAlignment="1">
      <alignment horizontal="center"/>
    </xf>
    <xf numFmtId="0" fontId="0" fillId="52" borderId="0" xfId="0" applyFill="1"/>
    <xf numFmtId="0" fontId="0" fillId="0" borderId="0" xfId="0" applyFont="1" applyAlignment="1">
      <alignment horizontal="left"/>
    </xf>
    <xf numFmtId="2" fontId="0" fillId="0" borderId="21" xfId="0" applyNumberFormat="1" applyFont="1" applyBorder="1" applyAlignment="1">
      <alignment horizontal="center"/>
    </xf>
    <xf numFmtId="0" fontId="0" fillId="51" borderId="0" xfId="0" applyFill="1"/>
    <xf numFmtId="0" fontId="0" fillId="53" borderId="0" xfId="0" applyFill="1"/>
    <xf numFmtId="0" fontId="0" fillId="0" borderId="0" xfId="0" applyFill="1"/>
    <xf numFmtId="0" fontId="17" fillId="55" borderId="29" xfId="0" applyFont="1" applyFill="1" applyBorder="1"/>
    <xf numFmtId="0" fontId="58" fillId="55" borderId="31" xfId="0" applyFont="1" applyFill="1" applyBorder="1" applyAlignment="1">
      <alignment horizontal="left"/>
    </xf>
    <xf numFmtId="0" fontId="0" fillId="55" borderId="14" xfId="0" applyFont="1" applyFill="1" applyBorder="1" applyAlignment="1">
      <alignment horizontal="center"/>
    </xf>
    <xf numFmtId="2" fontId="17" fillId="55" borderId="28" xfId="0" applyNumberFormat="1" applyFont="1" applyFill="1" applyBorder="1" applyAlignment="1">
      <alignment horizontal="center" vertical="center"/>
    </xf>
    <xf numFmtId="2" fontId="17" fillId="55" borderId="30" xfId="0" applyNumberFormat="1" applyFont="1" applyFill="1" applyBorder="1"/>
    <xf numFmtId="0" fontId="45" fillId="55" borderId="32" xfId="0" applyFont="1" applyFill="1" applyBorder="1" applyAlignment="1">
      <alignment horizontal="center"/>
    </xf>
    <xf numFmtId="0" fontId="0" fillId="54" borderId="0" xfId="0" applyFont="1" applyFill="1"/>
    <xf numFmtId="0" fontId="17" fillId="56" borderId="0" xfId="0" applyFont="1" applyFill="1"/>
    <xf numFmtId="0" fontId="0" fillId="56" borderId="0" xfId="0" applyFill="1"/>
    <xf numFmtId="0" fontId="1" fillId="56" borderId="0" xfId="0" applyFont="1" applyFill="1"/>
    <xf numFmtId="0" fontId="0" fillId="56" borderId="0" xfId="0" applyFont="1" applyFill="1"/>
    <xf numFmtId="0" fontId="45" fillId="56" borderId="0" xfId="0" applyFont="1" applyFill="1"/>
    <xf numFmtId="0" fontId="47" fillId="56" borderId="0" xfId="0" applyFont="1" applyFill="1"/>
    <xf numFmtId="0" fontId="17" fillId="56" borderId="0" xfId="0" applyFont="1" applyFill="1" applyAlignment="1">
      <alignment vertical="center" wrapText="1"/>
    </xf>
    <xf numFmtId="0" fontId="17" fillId="56" borderId="0" xfId="0" applyFont="1" applyFill="1" applyAlignment="1">
      <alignment horizontal="center"/>
    </xf>
    <xf numFmtId="0" fontId="0" fillId="56" borderId="0" xfId="0" applyFont="1" applyFill="1" applyAlignment="1">
      <alignment horizontal="left"/>
    </xf>
    <xf numFmtId="0" fontId="17" fillId="56" borderId="0" xfId="0" applyFont="1" applyFill="1" applyBorder="1"/>
    <xf numFmtId="0" fontId="58" fillId="56" borderId="0" xfId="0" applyFont="1" applyFill="1" applyBorder="1" applyAlignment="1">
      <alignment horizontal="left"/>
    </xf>
    <xf numFmtId="2" fontId="17" fillId="56" borderId="0" xfId="0" applyNumberFormat="1" applyFont="1" applyFill="1" applyBorder="1"/>
    <xf numFmtId="2" fontId="0" fillId="56" borderId="0" xfId="0" applyNumberFormat="1" applyFont="1" applyFill="1" applyBorder="1"/>
    <xf numFmtId="0" fontId="0" fillId="56" borderId="0" xfId="0" applyFont="1" applyFill="1" applyBorder="1"/>
    <xf numFmtId="0" fontId="17" fillId="56" borderId="20" xfId="0" applyFont="1" applyFill="1" applyBorder="1" applyAlignment="1"/>
    <xf numFmtId="2" fontId="0" fillId="56" borderId="0" xfId="0" applyNumberFormat="1" applyFont="1" applyFill="1"/>
    <xf numFmtId="1" fontId="0" fillId="56" borderId="0" xfId="0" applyNumberFormat="1" applyFont="1" applyFill="1"/>
    <xf numFmtId="0" fontId="0" fillId="56" borderId="24" xfId="0" applyFont="1" applyFill="1" applyBorder="1" applyAlignment="1">
      <alignment horizontal="center"/>
    </xf>
    <xf numFmtId="0" fontId="0" fillId="56" borderId="24" xfId="0" applyFont="1" applyFill="1" applyBorder="1"/>
    <xf numFmtId="165" fontId="0" fillId="56" borderId="0" xfId="0" applyNumberFormat="1" applyFont="1" applyFill="1"/>
    <xf numFmtId="165" fontId="17" fillId="56" borderId="0" xfId="0" applyNumberFormat="1" applyFont="1" applyFill="1"/>
    <xf numFmtId="164" fontId="0" fillId="56" borderId="0" xfId="0" applyNumberFormat="1" applyFont="1" applyFill="1"/>
    <xf numFmtId="166" fontId="0" fillId="56" borderId="0" xfId="0" applyNumberFormat="1" applyFont="1" applyFill="1"/>
    <xf numFmtId="0" fontId="0" fillId="56" borderId="0" xfId="0" applyFont="1" applyFill="1" applyBorder="1" applyAlignment="1">
      <alignment horizontal="left"/>
    </xf>
    <xf numFmtId="167" fontId="0" fillId="56" borderId="0" xfId="0" applyNumberFormat="1" applyFont="1" applyFill="1"/>
    <xf numFmtId="10" fontId="0" fillId="56" borderId="0" xfId="0" applyNumberFormat="1" applyFont="1" applyFill="1"/>
    <xf numFmtId="164" fontId="0" fillId="56" borderId="0" xfId="0" applyNumberFormat="1" applyFont="1" applyFill="1" applyBorder="1" applyAlignment="1">
      <alignment horizontal="center"/>
    </xf>
    <xf numFmtId="165" fontId="0" fillId="56" borderId="0" xfId="0" applyNumberFormat="1" applyFont="1" applyFill="1" applyBorder="1"/>
    <xf numFmtId="0" fontId="0" fillId="56" borderId="0" xfId="0" applyFont="1" applyFill="1" applyBorder="1" applyAlignment="1"/>
    <xf numFmtId="164" fontId="17" fillId="56" borderId="0" xfId="0" applyNumberFormat="1" applyFont="1" applyFill="1" applyBorder="1" applyAlignment="1">
      <alignment horizontal="center"/>
    </xf>
    <xf numFmtId="0" fontId="0" fillId="56" borderId="0" xfId="0" applyFont="1" applyFill="1" applyBorder="1" applyAlignment="1">
      <alignment horizontal="center"/>
    </xf>
    <xf numFmtId="165" fontId="0" fillId="56" borderId="0" xfId="101" applyNumberFormat="1" applyFont="1" applyFill="1" applyBorder="1" applyAlignment="1">
      <alignment horizontal="center"/>
    </xf>
    <xf numFmtId="165" fontId="0" fillId="56" borderId="0" xfId="0" applyNumberFormat="1" applyFont="1" applyFill="1" applyBorder="1" applyAlignment="1">
      <alignment horizontal="center"/>
    </xf>
    <xf numFmtId="165" fontId="0" fillId="56" borderId="20" xfId="0" applyNumberFormat="1" applyFont="1" applyFill="1" applyBorder="1" applyAlignment="1">
      <alignment horizontal="center"/>
    </xf>
    <xf numFmtId="0" fontId="0" fillId="56" borderId="20" xfId="0" applyFont="1" applyFill="1" applyBorder="1" applyAlignment="1">
      <alignment wrapText="1"/>
    </xf>
    <xf numFmtId="1" fontId="0" fillId="56" borderId="0" xfId="0" applyNumberFormat="1" applyFont="1" applyFill="1" applyAlignment="1">
      <alignment horizontal="center"/>
    </xf>
    <xf numFmtId="0" fontId="0" fillId="56" borderId="0" xfId="0" applyFont="1" applyFill="1" applyAlignment="1">
      <alignment horizontal="center"/>
    </xf>
    <xf numFmtId="0" fontId="45" fillId="56" borderId="0" xfId="0" applyFont="1" applyFill="1" applyBorder="1" applyAlignment="1">
      <alignment horizontal="left"/>
    </xf>
    <xf numFmtId="0" fontId="0" fillId="56" borderId="21" xfId="0" applyFont="1" applyFill="1" applyBorder="1" applyAlignment="1">
      <alignment horizontal="center"/>
    </xf>
    <xf numFmtId="0" fontId="0" fillId="56" borderId="23" xfId="0" applyFont="1" applyFill="1" applyBorder="1" applyAlignment="1">
      <alignment horizontal="center"/>
    </xf>
    <xf numFmtId="0" fontId="0" fillId="56" borderId="20" xfId="0" applyFont="1" applyFill="1" applyBorder="1" applyAlignment="1">
      <alignment horizontal="center"/>
    </xf>
    <xf numFmtId="0" fontId="0" fillId="56" borderId="27" xfId="0" applyFont="1" applyFill="1" applyBorder="1" applyAlignment="1">
      <alignment horizontal="center"/>
    </xf>
    <xf numFmtId="0" fontId="0" fillId="56" borderId="21" xfId="0" applyFont="1" applyFill="1" applyBorder="1"/>
    <xf numFmtId="0" fontId="0" fillId="56" borderId="23" xfId="0" applyFont="1" applyFill="1" applyBorder="1"/>
    <xf numFmtId="0" fontId="0" fillId="56" borderId="20" xfId="0" applyFont="1" applyFill="1" applyBorder="1"/>
    <xf numFmtId="0" fontId="0" fillId="56" borderId="27" xfId="0" applyFont="1" applyFill="1" applyBorder="1"/>
    <xf numFmtId="0" fontId="0" fillId="56" borderId="33" xfId="0" applyFont="1" applyFill="1" applyBorder="1" applyAlignment="1">
      <alignment horizontal="left"/>
    </xf>
    <xf numFmtId="0" fontId="0" fillId="56" borderId="25" xfId="0" applyFont="1" applyFill="1" applyBorder="1" applyAlignment="1">
      <alignment horizontal="center"/>
    </xf>
    <xf numFmtId="0" fontId="0" fillId="56" borderId="33" xfId="0" applyFont="1" applyFill="1" applyBorder="1"/>
    <xf numFmtId="165" fontId="0" fillId="56" borderId="0" xfId="101" applyNumberFormat="1" applyFont="1" applyFill="1" applyBorder="1"/>
    <xf numFmtId="0" fontId="0" fillId="56" borderId="25" xfId="0" applyFont="1" applyFill="1" applyBorder="1"/>
    <xf numFmtId="0" fontId="0" fillId="56" borderId="26" xfId="0" applyFont="1" applyFill="1" applyBorder="1"/>
    <xf numFmtId="0" fontId="45" fillId="56" borderId="32" xfId="0" applyFont="1" applyFill="1" applyBorder="1" applyAlignment="1">
      <alignment horizontal="left"/>
    </xf>
    <xf numFmtId="0" fontId="45" fillId="56" borderId="20" xfId="0" applyFont="1" applyFill="1" applyBorder="1" applyAlignment="1">
      <alignment horizontal="center"/>
    </xf>
    <xf numFmtId="0" fontId="45" fillId="56" borderId="27" xfId="0" applyFont="1" applyFill="1" applyBorder="1" applyAlignment="1">
      <alignment horizontal="center"/>
    </xf>
    <xf numFmtId="0" fontId="45" fillId="56" borderId="26" xfId="0" applyFont="1" applyFill="1" applyBorder="1" applyAlignment="1">
      <alignment horizontal="center"/>
    </xf>
    <xf numFmtId="165" fontId="45" fillId="56" borderId="20" xfId="101" applyNumberFormat="1" applyFont="1" applyFill="1" applyBorder="1" applyAlignment="1">
      <alignment horizontal="center"/>
    </xf>
    <xf numFmtId="0" fontId="0" fillId="56" borderId="22" xfId="0" applyFont="1" applyFill="1" applyBorder="1"/>
    <xf numFmtId="0" fontId="45" fillId="56" borderId="14" xfId="0" applyFont="1" applyFill="1" applyBorder="1"/>
    <xf numFmtId="0" fontId="0" fillId="56" borderId="32" xfId="0" applyFont="1" applyFill="1" applyBorder="1"/>
    <xf numFmtId="0" fontId="45" fillId="56" borderId="32" xfId="0" applyFont="1" applyFill="1" applyBorder="1"/>
    <xf numFmtId="1" fontId="0" fillId="56" borderId="33" xfId="0" applyNumberFormat="1" applyFont="1" applyFill="1" applyBorder="1"/>
    <xf numFmtId="0" fontId="0" fillId="56" borderId="24" xfId="0" applyFont="1" applyFill="1" applyBorder="1" applyAlignment="1">
      <alignment wrapText="1"/>
    </xf>
    <xf numFmtId="0" fontId="45" fillId="56" borderId="33" xfId="0" applyFont="1" applyFill="1" applyBorder="1" applyAlignment="1">
      <alignment vertical="center"/>
    </xf>
    <xf numFmtId="2" fontId="0" fillId="56" borderId="26" xfId="0" applyNumberFormat="1" applyFont="1" applyFill="1" applyBorder="1" applyAlignment="1">
      <alignment wrapText="1"/>
    </xf>
    <xf numFmtId="2" fontId="45" fillId="56" borderId="32" xfId="0" applyNumberFormat="1" applyFont="1" applyFill="1" applyBorder="1" applyAlignment="1">
      <alignment horizontal="left" vertical="center"/>
    </xf>
    <xf numFmtId="0" fontId="0" fillId="56" borderId="26" xfId="0" applyFont="1" applyFill="1" applyBorder="1" applyAlignment="1">
      <alignment wrapText="1"/>
    </xf>
    <xf numFmtId="0" fontId="45" fillId="56" borderId="32" xfId="0" applyFont="1" applyFill="1" applyBorder="1" applyAlignment="1">
      <alignment horizontal="left" vertical="center"/>
    </xf>
    <xf numFmtId="2" fontId="0" fillId="56" borderId="20" xfId="0" applyNumberFormat="1" applyFont="1" applyFill="1" applyBorder="1" applyAlignment="1">
      <alignment horizontal="center" vertical="center"/>
    </xf>
    <xf numFmtId="2" fontId="0" fillId="56" borderId="27" xfId="0" applyNumberFormat="1" applyFont="1" applyFill="1" applyBorder="1" applyAlignment="1">
      <alignment horizontal="center" vertical="center"/>
    </xf>
    <xf numFmtId="0" fontId="45" fillId="56" borderId="14" xfId="0" applyFont="1" applyFill="1" applyBorder="1" applyAlignment="1">
      <alignment horizontal="left"/>
    </xf>
    <xf numFmtId="1" fontId="0" fillId="56" borderId="33" xfId="0" applyNumberFormat="1" applyFont="1" applyFill="1" applyBorder="1" applyAlignment="1">
      <alignment horizontal="left"/>
    </xf>
    <xf numFmtId="0" fontId="45" fillId="56" borderId="33" xfId="0" applyFont="1" applyFill="1" applyBorder="1" applyAlignment="1">
      <alignment horizontal="left" vertical="center"/>
    </xf>
    <xf numFmtId="0" fontId="0" fillId="56" borderId="14" xfId="0" applyFont="1" applyFill="1" applyBorder="1"/>
    <xf numFmtId="0" fontId="0" fillId="56" borderId="14" xfId="0" applyFont="1" applyFill="1" applyBorder="1" applyAlignment="1">
      <alignment horizontal="left"/>
    </xf>
    <xf numFmtId="0" fontId="0" fillId="56" borderId="22" xfId="0" applyFont="1" applyFill="1" applyBorder="1" applyAlignment="1">
      <alignment horizontal="center"/>
    </xf>
    <xf numFmtId="164" fontId="0" fillId="56" borderId="21" xfId="0" applyNumberFormat="1" applyFont="1" applyFill="1" applyBorder="1"/>
    <xf numFmtId="164" fontId="0" fillId="56" borderId="22" xfId="0" applyNumberFormat="1" applyFont="1" applyFill="1" applyBorder="1"/>
    <xf numFmtId="0" fontId="0" fillId="56" borderId="32" xfId="0" applyFont="1" applyFill="1" applyBorder="1" applyAlignment="1">
      <alignment wrapText="1"/>
    </xf>
    <xf numFmtId="0" fontId="45" fillId="56" borderId="28" xfId="0" applyFont="1" applyFill="1" applyBorder="1" applyAlignment="1">
      <alignment horizontal="left" wrapText="1"/>
    </xf>
    <xf numFmtId="2" fontId="0" fillId="56" borderId="29" xfId="0" applyNumberFormat="1" applyFont="1" applyFill="1" applyBorder="1" applyAlignment="1">
      <alignment horizontal="center" vertical="center"/>
    </xf>
    <xf numFmtId="2" fontId="0" fillId="56" borderId="31" xfId="0" applyNumberFormat="1" applyFont="1" applyFill="1" applyBorder="1" applyAlignment="1">
      <alignment horizontal="center" vertical="center"/>
    </xf>
    <xf numFmtId="0" fontId="0" fillId="56" borderId="29" xfId="0" applyFont="1" applyFill="1" applyBorder="1"/>
    <xf numFmtId="0" fontId="0" fillId="56" borderId="29" xfId="0" applyFont="1" applyFill="1" applyBorder="1" applyAlignment="1">
      <alignment horizontal="center" wrapText="1"/>
    </xf>
    <xf numFmtId="0" fontId="0" fillId="56" borderId="29" xfId="0" applyFont="1" applyFill="1" applyBorder="1" applyAlignment="1">
      <alignment horizontal="center"/>
    </xf>
    <xf numFmtId="0" fontId="0" fillId="56" borderId="31" xfId="0" applyFont="1" applyFill="1" applyBorder="1" applyAlignment="1">
      <alignment horizontal="center"/>
    </xf>
    <xf numFmtId="164" fontId="0" fillId="56" borderId="31" xfId="0" applyNumberFormat="1" applyFont="1" applyFill="1" applyBorder="1"/>
    <xf numFmtId="164" fontId="0" fillId="56" borderId="29" xfId="0" applyNumberFormat="1" applyFont="1" applyFill="1" applyBorder="1"/>
    <xf numFmtId="0" fontId="0" fillId="56" borderId="31" xfId="0" applyFont="1" applyFill="1" applyBorder="1" applyAlignment="1">
      <alignment wrapText="1"/>
    </xf>
    <xf numFmtId="0" fontId="0" fillId="56" borderId="30" xfId="0" applyFont="1" applyFill="1" applyBorder="1" applyAlignment="1">
      <alignment wrapText="1"/>
    </xf>
    <xf numFmtId="0" fontId="45" fillId="56" borderId="29" xfId="0" applyFont="1" applyFill="1" applyBorder="1" applyAlignment="1">
      <alignment horizontal="center"/>
    </xf>
    <xf numFmtId="0" fontId="45" fillId="56" borderId="31" xfId="0" applyFont="1" applyFill="1" applyBorder="1" applyAlignment="1">
      <alignment horizontal="center"/>
    </xf>
    <xf numFmtId="0" fontId="45" fillId="56" borderId="30" xfId="0" applyFont="1" applyFill="1" applyBorder="1" applyAlignment="1">
      <alignment horizontal="center"/>
    </xf>
    <xf numFmtId="165" fontId="0" fillId="56" borderId="24" xfId="101" applyNumberFormat="1" applyFont="1" applyFill="1" applyBorder="1" applyAlignment="1">
      <alignment horizontal="center"/>
    </xf>
    <xf numFmtId="165" fontId="1" fillId="56" borderId="24" xfId="101" applyNumberFormat="1" applyFont="1" applyFill="1" applyBorder="1" applyAlignment="1">
      <alignment horizontal="center"/>
    </xf>
    <xf numFmtId="165" fontId="1" fillId="56" borderId="0" xfId="101" applyNumberFormat="1" applyFont="1" applyFill="1" applyBorder="1" applyAlignment="1">
      <alignment horizontal="center"/>
    </xf>
    <xf numFmtId="165" fontId="0" fillId="56" borderId="24" xfId="0" applyNumberFormat="1" applyFont="1" applyFill="1" applyBorder="1" applyAlignment="1">
      <alignment horizontal="center"/>
    </xf>
    <xf numFmtId="165" fontId="0" fillId="56" borderId="25" xfId="0" applyNumberFormat="1" applyFont="1" applyFill="1" applyBorder="1" applyAlignment="1">
      <alignment horizontal="center"/>
    </xf>
    <xf numFmtId="10" fontId="0" fillId="56" borderId="0" xfId="0" applyNumberFormat="1" applyFont="1" applyFill="1" applyBorder="1" applyAlignment="1">
      <alignment horizontal="center"/>
    </xf>
    <xf numFmtId="0" fontId="0" fillId="56" borderId="26" xfId="0" applyFont="1" applyFill="1" applyBorder="1" applyAlignment="1">
      <alignment horizontal="center"/>
    </xf>
    <xf numFmtId="165" fontId="0" fillId="56" borderId="26" xfId="101" applyNumberFormat="1" applyFont="1" applyFill="1" applyBorder="1" applyAlignment="1">
      <alignment horizontal="center"/>
    </xf>
    <xf numFmtId="165" fontId="0" fillId="56" borderId="20" xfId="101" applyNumberFormat="1" applyFont="1" applyFill="1" applyBorder="1" applyAlignment="1">
      <alignment horizontal="center"/>
    </xf>
    <xf numFmtId="165" fontId="0" fillId="56" borderId="26" xfId="0" applyNumberFormat="1" applyFont="1" applyFill="1" applyBorder="1" applyAlignment="1">
      <alignment horizontal="center"/>
    </xf>
    <xf numFmtId="165" fontId="0" fillId="56" borderId="27" xfId="0" applyNumberFormat="1" applyFont="1" applyFill="1" applyBorder="1" applyAlignment="1">
      <alignment horizontal="center"/>
    </xf>
    <xf numFmtId="3" fontId="0" fillId="56" borderId="24" xfId="0" applyNumberFormat="1" applyFont="1" applyFill="1" applyBorder="1" applyAlignment="1">
      <alignment horizontal="center"/>
    </xf>
    <xf numFmtId="1" fontId="0" fillId="56" borderId="24" xfId="0" applyNumberFormat="1" applyFont="1" applyFill="1" applyBorder="1" applyAlignment="1">
      <alignment horizontal="center"/>
    </xf>
    <xf numFmtId="1" fontId="0" fillId="56" borderId="0" xfId="0" applyNumberFormat="1" applyFont="1" applyFill="1" applyBorder="1" applyAlignment="1">
      <alignment horizontal="center"/>
    </xf>
    <xf numFmtId="3" fontId="0" fillId="56" borderId="0" xfId="0" applyNumberFormat="1" applyFont="1" applyFill="1" applyBorder="1" applyAlignment="1">
      <alignment horizontal="center"/>
    </xf>
    <xf numFmtId="3" fontId="0" fillId="56" borderId="26" xfId="0" applyNumberFormat="1" applyFont="1" applyFill="1" applyBorder="1" applyAlignment="1">
      <alignment horizontal="center"/>
    </xf>
    <xf numFmtId="1" fontId="0" fillId="56" borderId="26" xfId="0" applyNumberFormat="1" applyFont="1" applyFill="1" applyBorder="1" applyAlignment="1">
      <alignment horizontal="center"/>
    </xf>
    <xf numFmtId="1" fontId="0" fillId="56" borderId="20" xfId="0" applyNumberFormat="1" applyFont="1" applyFill="1" applyBorder="1" applyAlignment="1">
      <alignment horizontal="center"/>
    </xf>
    <xf numFmtId="3" fontId="0" fillId="56" borderId="20" xfId="0" applyNumberFormat="1" applyFont="1" applyFill="1" applyBorder="1" applyAlignment="1">
      <alignment horizontal="center"/>
    </xf>
    <xf numFmtId="0" fontId="0" fillId="56" borderId="29" xfId="0" applyFont="1" applyFill="1" applyBorder="1" applyAlignment="1">
      <alignment wrapText="1"/>
    </xf>
    <xf numFmtId="0" fontId="0" fillId="56" borderId="30" xfId="0" applyFont="1" applyFill="1" applyBorder="1" applyAlignment="1">
      <alignment horizontal="center"/>
    </xf>
    <xf numFmtId="0" fontId="45" fillId="56" borderId="26" xfId="0" applyFont="1" applyFill="1" applyBorder="1" applyAlignment="1">
      <alignment horizontal="center" wrapText="1"/>
    </xf>
    <xf numFmtId="165" fontId="45" fillId="56" borderId="26" xfId="0" applyNumberFormat="1" applyFont="1" applyFill="1" applyBorder="1" applyAlignment="1">
      <alignment horizontal="center"/>
    </xf>
    <xf numFmtId="3" fontId="0" fillId="56" borderId="25" xfId="0" applyNumberFormat="1" applyFont="1" applyFill="1" applyBorder="1" applyAlignment="1">
      <alignment horizontal="center"/>
    </xf>
    <xf numFmtId="3" fontId="0" fillId="56" borderId="27" xfId="0" applyNumberFormat="1" applyFont="1" applyFill="1" applyBorder="1" applyAlignment="1">
      <alignment horizontal="center"/>
    </xf>
    <xf numFmtId="1" fontId="0" fillId="56" borderId="0" xfId="0" applyNumberFormat="1" applyFont="1" applyFill="1" applyBorder="1"/>
    <xf numFmtId="0" fontId="0" fillId="56" borderId="0" xfId="0" applyFill="1" applyAlignment="1">
      <alignment horizontal="left"/>
    </xf>
    <xf numFmtId="0" fontId="0" fillId="56" borderId="0" xfId="0" applyFill="1" applyBorder="1"/>
    <xf numFmtId="0" fontId="17" fillId="56" borderId="24" xfId="0" applyFont="1" applyFill="1" applyBorder="1"/>
    <xf numFmtId="0" fontId="17" fillId="56" borderId="26" xfId="0" applyFont="1" applyFill="1" applyBorder="1"/>
    <xf numFmtId="0" fontId="45" fillId="56" borderId="0" xfId="0" applyFont="1" applyFill="1" applyBorder="1"/>
    <xf numFmtId="164" fontId="45" fillId="56" borderId="0" xfId="0" applyNumberFormat="1" applyFont="1" applyFill="1" applyBorder="1"/>
    <xf numFmtId="164" fontId="0" fillId="56" borderId="0" xfId="0" applyNumberFormat="1" applyFill="1" applyBorder="1"/>
    <xf numFmtId="0" fontId="54" fillId="56" borderId="0" xfId="0" applyFont="1" applyFill="1"/>
    <xf numFmtId="0" fontId="0" fillId="56" borderId="0" xfId="0" applyFill="1" applyAlignment="1">
      <alignment wrapText="1"/>
    </xf>
    <xf numFmtId="164" fontId="17" fillId="56" borderId="25" xfId="0" applyNumberFormat="1" applyFont="1" applyFill="1" applyBorder="1" applyAlignment="1">
      <alignment horizontal="center"/>
    </xf>
    <xf numFmtId="164" fontId="0" fillId="56" borderId="25" xfId="0" applyNumberFormat="1" applyFont="1" applyFill="1" applyBorder="1" applyAlignment="1">
      <alignment horizontal="center"/>
    </xf>
    <xf numFmtId="2" fontId="0" fillId="56" borderId="0" xfId="0" applyNumberFormat="1" applyFont="1" applyFill="1" applyBorder="1" applyAlignment="1">
      <alignment horizontal="center"/>
    </xf>
    <xf numFmtId="164" fontId="17" fillId="56" borderId="20" xfId="0" applyNumberFormat="1" applyFont="1" applyFill="1" applyBorder="1" applyAlignment="1">
      <alignment horizontal="center"/>
    </xf>
    <xf numFmtId="10" fontId="0" fillId="56" borderId="0" xfId="101" applyNumberFormat="1" applyFont="1" applyFill="1"/>
    <xf numFmtId="0" fontId="47" fillId="56" borderId="22" xfId="0" applyFont="1" applyFill="1" applyBorder="1"/>
    <xf numFmtId="0" fontId="0" fillId="54" borderId="0" xfId="0" applyFont="1" applyFill="1" applyBorder="1" applyAlignment="1">
      <alignment horizontal="center" vertical="center"/>
    </xf>
    <xf numFmtId="0" fontId="0" fillId="54" borderId="25" xfId="0" applyFont="1" applyFill="1" applyBorder="1" applyAlignment="1">
      <alignment horizontal="center" vertical="center"/>
    </xf>
    <xf numFmtId="2" fontId="0" fillId="54" borderId="20" xfId="0" applyNumberFormat="1" applyFont="1" applyFill="1" applyBorder="1" applyAlignment="1">
      <alignment horizontal="center"/>
    </xf>
    <xf numFmtId="0" fontId="0" fillId="56" borderId="26" xfId="0" applyFont="1" applyFill="1" applyBorder="1" applyAlignment="1">
      <alignment horizontal="left"/>
    </xf>
    <xf numFmtId="0" fontId="17" fillId="56" borderId="20" xfId="0" applyFont="1" applyFill="1" applyBorder="1" applyAlignment="1">
      <alignment horizontal="center"/>
    </xf>
    <xf numFmtId="164" fontId="17" fillId="56" borderId="24" xfId="0" applyNumberFormat="1" applyFont="1" applyFill="1" applyBorder="1" applyAlignment="1">
      <alignment horizontal="center"/>
    </xf>
    <xf numFmtId="164" fontId="0" fillId="56" borderId="24" xfId="0" applyNumberFormat="1" applyFont="1" applyFill="1" applyBorder="1" applyAlignment="1">
      <alignment horizontal="center"/>
    </xf>
    <xf numFmtId="164" fontId="17" fillId="56" borderId="26" xfId="0" applyNumberFormat="1" applyFont="1" applyFill="1" applyBorder="1" applyAlignment="1">
      <alignment horizontal="center"/>
    </xf>
    <xf numFmtId="164" fontId="17" fillId="56" borderId="27" xfId="0" applyNumberFormat="1" applyFont="1" applyFill="1" applyBorder="1" applyAlignment="1">
      <alignment horizontal="center"/>
    </xf>
    <xf numFmtId="0" fontId="54" fillId="56" borderId="0" xfId="0" applyFont="1" applyFill="1" applyBorder="1" applyAlignment="1">
      <alignment horizontal="left"/>
    </xf>
    <xf numFmtId="0" fontId="54" fillId="58" borderId="0" xfId="0" applyFont="1" applyFill="1" applyBorder="1" applyAlignment="1">
      <alignment horizontal="left"/>
    </xf>
    <xf numFmtId="0" fontId="49" fillId="56" borderId="0" xfId="0" applyFont="1" applyFill="1" applyBorder="1"/>
    <xf numFmtId="0" fontId="54" fillId="56" borderId="0" xfId="0" applyFont="1" applyFill="1" applyBorder="1"/>
    <xf numFmtId="0" fontId="60" fillId="56" borderId="0" xfId="0" applyFont="1" applyFill="1" applyBorder="1"/>
    <xf numFmtId="0" fontId="54" fillId="58" borderId="0" xfId="0" applyFont="1" applyFill="1" applyBorder="1"/>
    <xf numFmtId="0" fontId="17" fillId="56" borderId="26" xfId="0" applyFont="1" applyFill="1" applyBorder="1" applyAlignment="1">
      <alignment horizontal="center" vertical="center" wrapText="1"/>
    </xf>
    <xf numFmtId="0" fontId="17" fillId="56" borderId="20" xfId="0" applyFont="1" applyFill="1" applyBorder="1" applyAlignment="1">
      <alignment horizontal="center" vertical="center" wrapText="1"/>
    </xf>
    <xf numFmtId="0" fontId="58" fillId="56" borderId="0" xfId="0" applyFont="1" applyFill="1"/>
    <xf numFmtId="0" fontId="17" fillId="56" borderId="27" xfId="0" applyFont="1" applyFill="1" applyBorder="1" applyAlignment="1">
      <alignment horizontal="center" vertical="center" wrapText="1"/>
    </xf>
    <xf numFmtId="0" fontId="17" fillId="56" borderId="29" xfId="0" applyFont="1" applyFill="1" applyBorder="1" applyAlignment="1">
      <alignment horizontal="center" vertical="center" wrapText="1"/>
    </xf>
    <xf numFmtId="0" fontId="17" fillId="56" borderId="28" xfId="0" applyFont="1" applyFill="1" applyBorder="1" applyAlignment="1">
      <alignment horizontal="center" vertical="center" wrapText="1"/>
    </xf>
    <xf numFmtId="0" fontId="17" fillId="56" borderId="32" xfId="0" applyFont="1" applyFill="1" applyBorder="1" applyAlignment="1">
      <alignment horizontal="center" vertical="center" wrapText="1"/>
    </xf>
    <xf numFmtId="164" fontId="0" fillId="56" borderId="33" xfId="0" applyNumberFormat="1" applyFont="1" applyFill="1" applyBorder="1" applyAlignment="1">
      <alignment horizontal="center"/>
    </xf>
    <xf numFmtId="0" fontId="17" fillId="56" borderId="31" xfId="0" applyFont="1" applyFill="1" applyBorder="1" applyAlignment="1">
      <alignment horizontal="center" vertical="center" wrapText="1"/>
    </xf>
    <xf numFmtId="0" fontId="17" fillId="56" borderId="30" xfId="0" applyFont="1" applyFill="1" applyBorder="1" applyAlignment="1">
      <alignment horizontal="center" vertical="center" wrapText="1"/>
    </xf>
    <xf numFmtId="0" fontId="0" fillId="56" borderId="0" xfId="0" applyFill="1" applyProtection="1"/>
    <xf numFmtId="0" fontId="0" fillId="0" borderId="0" xfId="0" applyFill="1" applyProtection="1"/>
    <xf numFmtId="164" fontId="0" fillId="51" borderId="24" xfId="0" applyNumberFormat="1" applyFont="1" applyFill="1" applyBorder="1" applyAlignment="1">
      <alignment horizontal="center" vertical="center" wrapText="1"/>
    </xf>
    <xf numFmtId="0" fontId="55" fillId="0" borderId="0" xfId="103" applyNumberFormat="1" applyFont="1" applyFill="1" applyBorder="1" applyAlignment="1" applyProtection="1">
      <alignment horizontal="center"/>
    </xf>
    <xf numFmtId="164" fontId="0" fillId="51" borderId="24" xfId="0" applyNumberFormat="1" applyFont="1" applyFill="1" applyBorder="1" applyAlignment="1">
      <alignment horizontal="center"/>
    </xf>
    <xf numFmtId="164" fontId="2" fillId="51" borderId="0" xfId="0" applyNumberFormat="1" applyFont="1" applyFill="1" applyBorder="1" applyAlignment="1">
      <alignment horizontal="center"/>
    </xf>
    <xf numFmtId="164" fontId="2" fillId="51" borderId="24" xfId="0" applyNumberFormat="1" applyFont="1" applyFill="1" applyBorder="1" applyAlignment="1">
      <alignment horizontal="center"/>
    </xf>
    <xf numFmtId="0" fontId="0" fillId="56" borderId="0" xfId="0" applyFill="1" applyAlignment="1" applyProtection="1">
      <alignment horizontal="right"/>
    </xf>
    <xf numFmtId="2" fontId="0" fillId="56" borderId="0" xfId="0" applyNumberFormat="1" applyFill="1" applyAlignment="1" applyProtection="1">
      <alignment horizontal="left"/>
    </xf>
    <xf numFmtId="164" fontId="0" fillId="56" borderId="0" xfId="0" applyNumberFormat="1" applyFill="1"/>
    <xf numFmtId="0" fontId="48" fillId="56" borderId="0" xfId="146" applyFill="1" applyProtection="1"/>
    <xf numFmtId="0" fontId="49" fillId="56" borderId="0" xfId="146" applyFont="1" applyFill="1" applyProtection="1"/>
    <xf numFmtId="0" fontId="62" fillId="56" borderId="0" xfId="0" applyFont="1" applyFill="1" applyBorder="1" applyAlignment="1">
      <alignment horizontal="right" vertical="top" wrapText="1"/>
    </xf>
    <xf numFmtId="0" fontId="15" fillId="56" borderId="0" xfId="0" applyFont="1" applyFill="1" applyAlignment="1"/>
    <xf numFmtId="165" fontId="2" fillId="56" borderId="24" xfId="101" applyNumberFormat="1" applyFont="1" applyFill="1" applyBorder="1" applyAlignment="1">
      <alignment horizontal="center"/>
    </xf>
    <xf numFmtId="165" fontId="2" fillId="56" borderId="0" xfId="101" applyNumberFormat="1" applyFont="1" applyFill="1" applyBorder="1" applyAlignment="1">
      <alignment horizontal="center"/>
    </xf>
    <xf numFmtId="164" fontId="48" fillId="51" borderId="24" xfId="0" applyNumberFormat="1" applyFont="1" applyFill="1" applyBorder="1" applyAlignment="1">
      <alignment horizontal="center"/>
    </xf>
    <xf numFmtId="164" fontId="48" fillId="51" borderId="0" xfId="0" applyNumberFormat="1" applyFont="1" applyFill="1" applyBorder="1" applyAlignment="1">
      <alignment horizontal="center"/>
    </xf>
    <xf numFmtId="165" fontId="17" fillId="56" borderId="0" xfId="0" applyNumberFormat="1" applyFont="1" applyFill="1" applyBorder="1" applyAlignment="1">
      <alignment horizontal="center"/>
    </xf>
    <xf numFmtId="165" fontId="17" fillId="56" borderId="0" xfId="101" applyNumberFormat="1" applyFont="1" applyFill="1" applyBorder="1" applyAlignment="1">
      <alignment horizontal="center"/>
    </xf>
    <xf numFmtId="165" fontId="1" fillId="56" borderId="0" xfId="0" applyNumberFormat="1" applyFont="1" applyFill="1" applyBorder="1" applyAlignment="1">
      <alignment horizontal="center"/>
    </xf>
    <xf numFmtId="0" fontId="0" fillId="59" borderId="22" xfId="0" applyFill="1" applyBorder="1"/>
    <xf numFmtId="0" fontId="0" fillId="59" borderId="29" xfId="0" applyFill="1" applyBorder="1"/>
    <xf numFmtId="0" fontId="0" fillId="59" borderId="31" xfId="0" applyFont="1" applyFill="1" applyBorder="1" applyAlignment="1">
      <alignment horizontal="center"/>
    </xf>
    <xf numFmtId="0" fontId="0" fillId="59" borderId="14" xfId="0" applyFill="1" applyBorder="1"/>
    <xf numFmtId="0" fontId="0" fillId="59" borderId="33" xfId="0" applyFill="1" applyBorder="1"/>
    <xf numFmtId="164" fontId="0" fillId="59" borderId="0" xfId="0" applyNumberFormat="1" applyFont="1" applyFill="1" applyBorder="1" applyAlignment="1">
      <alignment horizontal="center"/>
    </xf>
    <xf numFmtId="0" fontId="0" fillId="59" borderId="24" xfId="0" applyFill="1" applyBorder="1"/>
    <xf numFmtId="164" fontId="0" fillId="59" borderId="21" xfId="0" applyNumberFormat="1" applyFont="1" applyFill="1" applyBorder="1" applyAlignment="1">
      <alignment horizontal="center"/>
    </xf>
    <xf numFmtId="0" fontId="0" fillId="60" borderId="0" xfId="0" applyFill="1"/>
    <xf numFmtId="0" fontId="1" fillId="56" borderId="0" xfId="0" applyFont="1" applyFill="1" applyBorder="1" applyAlignment="1"/>
    <xf numFmtId="0" fontId="0" fillId="56" borderId="34" xfId="0" applyFill="1" applyBorder="1"/>
    <xf numFmtId="0" fontId="63" fillId="60" borderId="37" xfId="0" applyFont="1" applyFill="1" applyBorder="1" applyAlignment="1">
      <alignment horizontal="center" vertical="center" wrapText="1"/>
    </xf>
    <xf numFmtId="0" fontId="63" fillId="60" borderId="35" xfId="0" applyFont="1" applyFill="1" applyBorder="1" applyAlignment="1">
      <alignment horizontal="center" vertical="center"/>
    </xf>
    <xf numFmtId="0" fontId="63" fillId="53" borderId="37" xfId="0" applyFont="1" applyFill="1" applyBorder="1" applyAlignment="1">
      <alignment horizontal="center" vertical="center" wrapText="1"/>
    </xf>
    <xf numFmtId="0" fontId="63" fillId="61" borderId="35" xfId="0" applyFont="1" applyFill="1" applyBorder="1" applyAlignment="1">
      <alignment horizontal="center" vertical="center" wrapText="1"/>
    </xf>
    <xf numFmtId="0" fontId="0" fillId="61" borderId="0" xfId="0" applyFill="1"/>
    <xf numFmtId="0" fontId="52" fillId="56" borderId="38" xfId="0" applyFont="1" applyFill="1" applyBorder="1" applyAlignment="1">
      <alignment vertical="center"/>
    </xf>
    <xf numFmtId="0" fontId="0" fillId="56" borderId="38" xfId="0" applyFill="1" applyBorder="1"/>
    <xf numFmtId="0" fontId="0" fillId="62" borderId="0" xfId="0" applyFill="1"/>
    <xf numFmtId="0" fontId="47" fillId="56" borderId="21" xfId="0" applyFont="1" applyFill="1" applyBorder="1" applyAlignment="1">
      <alignment horizontal="center"/>
    </xf>
    <xf numFmtId="164" fontId="0" fillId="51" borderId="33" xfId="0" applyNumberFormat="1" applyFill="1" applyBorder="1" applyAlignment="1">
      <alignment horizontal="center"/>
    </xf>
    <xf numFmtId="0" fontId="17" fillId="56" borderId="0" xfId="0" applyFont="1" applyFill="1" applyAlignment="1">
      <alignment horizontal="right"/>
    </xf>
    <xf numFmtId="0" fontId="0" fillId="56" borderId="21" xfId="0" applyFill="1" applyBorder="1"/>
    <xf numFmtId="164" fontId="1" fillId="56" borderId="24" xfId="0" applyNumberFormat="1" applyFont="1" applyFill="1" applyBorder="1" applyAlignment="1">
      <alignment horizontal="center"/>
    </xf>
    <xf numFmtId="164" fontId="1" fillId="56" borderId="0" xfId="0" applyNumberFormat="1" applyFont="1" applyFill="1" applyBorder="1" applyAlignment="1">
      <alignment horizontal="center"/>
    </xf>
    <xf numFmtId="0" fontId="17" fillId="56" borderId="22" xfId="0" applyFont="1" applyFill="1" applyBorder="1"/>
    <xf numFmtId="164" fontId="17" fillId="56" borderId="21" xfId="0" applyNumberFormat="1" applyFont="1" applyFill="1" applyBorder="1" applyAlignment="1">
      <alignment horizontal="center"/>
    </xf>
    <xf numFmtId="0" fontId="52" fillId="56" borderId="0" xfId="0" applyFont="1" applyFill="1" applyBorder="1" applyAlignment="1">
      <alignment horizontal="center"/>
    </xf>
    <xf numFmtId="0" fontId="1" fillId="56" borderId="0" xfId="0" applyFont="1" applyFill="1" applyBorder="1" applyAlignment="1">
      <alignment horizontal="center"/>
    </xf>
    <xf numFmtId="164" fontId="17" fillId="56" borderId="33" xfId="0" applyNumberFormat="1" applyFont="1" applyFill="1" applyBorder="1" applyAlignment="1">
      <alignment horizontal="center"/>
    </xf>
    <xf numFmtId="164" fontId="52" fillId="56" borderId="24" xfId="0" applyNumberFormat="1" applyFont="1" applyFill="1" applyBorder="1" applyAlignment="1">
      <alignment horizontal="center"/>
    </xf>
    <xf numFmtId="164" fontId="52" fillId="56" borderId="0" xfId="0" applyNumberFormat="1" applyFont="1" applyFill="1" applyBorder="1" applyAlignment="1">
      <alignment horizontal="center"/>
    </xf>
    <xf numFmtId="2" fontId="17" fillId="56" borderId="0" xfId="0" applyNumberFormat="1" applyFont="1" applyFill="1" applyBorder="1" applyAlignment="1">
      <alignment horizontal="center"/>
    </xf>
    <xf numFmtId="2" fontId="0" fillId="56" borderId="0" xfId="0" applyNumberFormat="1" applyFill="1" applyBorder="1" applyAlignment="1">
      <alignment horizontal="center"/>
    </xf>
    <xf numFmtId="164" fontId="0" fillId="56" borderId="0" xfId="0" applyNumberFormat="1" applyFill="1" applyBorder="1" applyAlignment="1">
      <alignment horizontal="center"/>
    </xf>
    <xf numFmtId="0" fontId="61" fillId="56" borderId="0" xfId="0" applyFont="1" applyFill="1" applyBorder="1"/>
    <xf numFmtId="0" fontId="61" fillId="56" borderId="0" xfId="0" applyFont="1" applyFill="1" applyBorder="1" applyAlignment="1">
      <alignment horizontal="center"/>
    </xf>
    <xf numFmtId="0" fontId="0" fillId="59" borderId="22" xfId="0" applyFont="1" applyFill="1" applyBorder="1"/>
    <xf numFmtId="0" fontId="0" fillId="59" borderId="24" xfId="0" applyFont="1" applyFill="1" applyBorder="1"/>
    <xf numFmtId="0" fontId="17" fillId="56" borderId="0" xfId="0" applyFont="1" applyFill="1" applyBorder="1" applyAlignment="1">
      <alignment horizontal="center"/>
    </xf>
    <xf numFmtId="164" fontId="17" fillId="56" borderId="32" xfId="0" applyNumberFormat="1" applyFont="1" applyFill="1" applyBorder="1" applyAlignment="1">
      <alignment horizontal="center"/>
    </xf>
    <xf numFmtId="164" fontId="52" fillId="56" borderId="26" xfId="0" applyNumberFormat="1" applyFont="1" applyFill="1" applyBorder="1" applyAlignment="1">
      <alignment horizontal="center"/>
    </xf>
    <xf numFmtId="164" fontId="52" fillId="56" borderId="20" xfId="0" applyNumberFormat="1" applyFont="1" applyFill="1" applyBorder="1" applyAlignment="1">
      <alignment horizontal="center"/>
    </xf>
    <xf numFmtId="2" fontId="17" fillId="56" borderId="26" xfId="0" applyNumberFormat="1" applyFont="1" applyFill="1" applyBorder="1" applyAlignment="1">
      <alignment horizontal="center"/>
    </xf>
    <xf numFmtId="165" fontId="0" fillId="56" borderId="22" xfId="101" applyNumberFormat="1" applyFont="1" applyFill="1" applyBorder="1" applyAlignment="1">
      <alignment horizontal="center"/>
    </xf>
    <xf numFmtId="165" fontId="2" fillId="56" borderId="14" xfId="101" applyNumberFormat="1" applyFont="1" applyFill="1" applyBorder="1" applyAlignment="1">
      <alignment horizontal="center"/>
    </xf>
    <xf numFmtId="165" fontId="2" fillId="56" borderId="33" xfId="101" applyNumberFormat="1" applyFont="1" applyFill="1" applyBorder="1" applyAlignment="1">
      <alignment horizontal="center"/>
    </xf>
    <xf numFmtId="165" fontId="2" fillId="56" borderId="32" xfId="101" applyNumberFormat="1" applyFont="1" applyFill="1" applyBorder="1" applyAlignment="1">
      <alignment horizontal="center"/>
    </xf>
    <xf numFmtId="164" fontId="0" fillId="56" borderId="20" xfId="0" applyNumberFormat="1" applyFont="1" applyFill="1" applyBorder="1" applyAlignment="1">
      <alignment horizontal="center"/>
    </xf>
    <xf numFmtId="0" fontId="0" fillId="56" borderId="0" xfId="0" applyFill="1" applyAlignment="1">
      <alignment horizontal="right"/>
    </xf>
    <xf numFmtId="0" fontId="0" fillId="56" borderId="0" xfId="0" applyFill="1" applyBorder="1" applyAlignment="1">
      <alignment horizontal="left"/>
    </xf>
    <xf numFmtId="164" fontId="0" fillId="56" borderId="0" xfId="0" applyNumberFormat="1" applyFill="1" applyAlignment="1">
      <alignment horizontal="center"/>
    </xf>
    <xf numFmtId="0" fontId="0" fillId="56" borderId="0" xfId="0" applyFill="1" applyAlignment="1">
      <alignment horizontal="center"/>
    </xf>
    <xf numFmtId="1" fontId="0" fillId="56" borderId="0" xfId="0" applyNumberFormat="1" applyFill="1" applyAlignment="1">
      <alignment horizontal="center"/>
    </xf>
    <xf numFmtId="0" fontId="0" fillId="56" borderId="0" xfId="0" applyFill="1" applyBorder="1" applyAlignment="1">
      <alignment horizontal="center"/>
    </xf>
    <xf numFmtId="0" fontId="17" fillId="56" borderId="21" xfId="0" applyFont="1" applyFill="1" applyBorder="1"/>
    <xf numFmtId="164" fontId="17" fillId="56" borderId="0" xfId="0" applyNumberFormat="1" applyFont="1" applyFill="1" applyAlignment="1">
      <alignment horizontal="center"/>
    </xf>
    <xf numFmtId="0" fontId="17" fillId="56" borderId="21" xfId="0" applyFont="1" applyFill="1" applyBorder="1" applyAlignment="1">
      <alignment horizontal="center"/>
    </xf>
    <xf numFmtId="0" fontId="17" fillId="56" borderId="21" xfId="0" applyFont="1" applyFill="1" applyBorder="1" applyAlignment="1">
      <alignment horizontal="right"/>
    </xf>
    <xf numFmtId="164" fontId="17" fillId="56" borderId="0" xfId="0" applyNumberFormat="1" applyFont="1" applyFill="1"/>
    <xf numFmtId="0" fontId="0" fillId="0" borderId="0" xfId="0" applyBorder="1"/>
    <xf numFmtId="0" fontId="54" fillId="56" borderId="0" xfId="0" applyFont="1" applyFill="1" applyBorder="1" applyAlignment="1">
      <alignment horizontal="left" vertical="top" wrapText="1"/>
    </xf>
    <xf numFmtId="0" fontId="49" fillId="56" borderId="0" xfId="0" applyFont="1" applyFill="1" applyBorder="1" applyAlignment="1">
      <alignment horizontal="right"/>
    </xf>
    <xf numFmtId="0" fontId="49" fillId="56" borderId="0" xfId="0" applyFont="1" applyFill="1" applyBorder="1" applyAlignment="1">
      <alignment horizontal="left"/>
    </xf>
    <xf numFmtId="0" fontId="49" fillId="56" borderId="0" xfId="0" applyFont="1" applyFill="1" applyBorder="1" applyAlignment="1">
      <alignment horizontal="center"/>
    </xf>
    <xf numFmtId="0" fontId="17" fillId="0" borderId="0" xfId="0" applyFont="1" applyBorder="1"/>
    <xf numFmtId="0" fontId="54" fillId="56" borderId="0" xfId="0" applyFont="1" applyFill="1" applyBorder="1" applyAlignment="1">
      <alignment horizontal="right"/>
    </xf>
    <xf numFmtId="0" fontId="54" fillId="56" borderId="0" xfId="0" applyFont="1" applyFill="1" applyBorder="1" applyAlignment="1">
      <alignment horizontal="center"/>
    </xf>
    <xf numFmtId="0" fontId="54" fillId="58" borderId="0" xfId="0" applyFont="1" applyFill="1" applyBorder="1" applyAlignment="1">
      <alignment horizontal="right"/>
    </xf>
    <xf numFmtId="0" fontId="54" fillId="58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60" fillId="56" borderId="0" xfId="0" applyFont="1" applyFill="1" applyBorder="1" applyAlignment="1">
      <alignment horizontal="center"/>
    </xf>
    <xf numFmtId="0" fontId="15" fillId="56" borderId="0" xfId="0" applyFont="1" applyFill="1" applyBorder="1"/>
    <xf numFmtId="165" fontId="52" fillId="56" borderId="0" xfId="101" applyNumberFormat="1" applyFont="1" applyFill="1" applyBorder="1" applyAlignment="1">
      <alignment horizontal="center"/>
    </xf>
    <xf numFmtId="0" fontId="0" fillId="56" borderId="28" xfId="0" applyFont="1" applyFill="1" applyBorder="1" applyAlignment="1">
      <alignment horizontal="center"/>
    </xf>
    <xf numFmtId="164" fontId="0" fillId="59" borderId="24" xfId="0" applyNumberFormat="1" applyFill="1" applyBorder="1" applyAlignment="1">
      <alignment horizontal="center"/>
    </xf>
    <xf numFmtId="164" fontId="0" fillId="59" borderId="25" xfId="0" applyNumberFormat="1" applyFont="1" applyFill="1" applyBorder="1" applyAlignment="1">
      <alignment horizontal="center"/>
    </xf>
    <xf numFmtId="164" fontId="1" fillId="59" borderId="25" xfId="0" applyNumberFormat="1" applyFont="1" applyFill="1" applyBorder="1" applyAlignment="1">
      <alignment horizontal="center"/>
    </xf>
    <xf numFmtId="164" fontId="1" fillId="59" borderId="24" xfId="0" applyNumberFormat="1" applyFont="1" applyFill="1" applyBorder="1" applyAlignment="1">
      <alignment horizontal="center"/>
    </xf>
    <xf numFmtId="164" fontId="52" fillId="59" borderId="27" xfId="0" applyNumberFormat="1" applyFont="1" applyFill="1" applyBorder="1" applyAlignment="1">
      <alignment horizontal="center"/>
    </xf>
    <xf numFmtId="0" fontId="0" fillId="59" borderId="29" xfId="0" applyFill="1" applyBorder="1" applyAlignment="1">
      <alignment horizontal="center"/>
    </xf>
    <xf numFmtId="0" fontId="0" fillId="59" borderId="30" xfId="0" applyFont="1" applyFill="1" applyBorder="1" applyAlignment="1">
      <alignment horizontal="center"/>
    </xf>
    <xf numFmtId="164" fontId="0" fillId="59" borderId="22" xfId="0" applyNumberFormat="1" applyFill="1" applyBorder="1" applyAlignment="1">
      <alignment horizontal="center"/>
    </xf>
    <xf numFmtId="164" fontId="0" fillId="59" borderId="23" xfId="0" applyNumberFormat="1" applyFont="1" applyFill="1" applyBorder="1" applyAlignment="1">
      <alignment horizontal="center"/>
    </xf>
    <xf numFmtId="164" fontId="52" fillId="59" borderId="26" xfId="0" applyNumberFormat="1" applyFont="1" applyFill="1" applyBorder="1" applyAlignment="1">
      <alignment horizontal="center"/>
    </xf>
    <xf numFmtId="164" fontId="52" fillId="59" borderId="20" xfId="0" applyNumberFormat="1" applyFont="1" applyFill="1" applyBorder="1" applyAlignment="1">
      <alignment horizontal="center"/>
    </xf>
    <xf numFmtId="0" fontId="17" fillId="59" borderId="26" xfId="0" applyFont="1" applyFill="1" applyBorder="1"/>
    <xf numFmtId="0" fontId="17" fillId="56" borderId="34" xfId="0" applyFont="1" applyFill="1" applyBorder="1" applyAlignment="1">
      <alignment horizontal="center" wrapText="1"/>
    </xf>
    <xf numFmtId="0" fontId="18" fillId="60" borderId="38" xfId="0" applyFont="1" applyFill="1" applyBorder="1" applyAlignment="1">
      <alignment horizontal="center" vertical="center" wrapText="1"/>
    </xf>
    <xf numFmtId="0" fontId="18" fillId="60" borderId="39" xfId="0" applyFont="1" applyFill="1" applyBorder="1" applyAlignment="1">
      <alignment horizontal="center" vertical="center" wrapText="1"/>
    </xf>
    <xf numFmtId="0" fontId="18" fillId="61" borderId="35" xfId="0" applyFont="1" applyFill="1" applyBorder="1" applyAlignment="1">
      <alignment horizontal="center" vertical="center" wrapText="1"/>
    </xf>
    <xf numFmtId="0" fontId="18" fillId="60" borderId="37" xfId="0" applyFont="1" applyFill="1" applyBorder="1" applyAlignment="1">
      <alignment horizontal="center" vertical="center" wrapText="1"/>
    </xf>
    <xf numFmtId="0" fontId="18" fillId="62" borderId="35" xfId="0" applyFont="1" applyFill="1" applyBorder="1" applyAlignment="1">
      <alignment horizontal="center" vertical="center" wrapText="1"/>
    </xf>
    <xf numFmtId="0" fontId="63" fillId="61" borderId="36" xfId="0" applyFont="1" applyFill="1" applyBorder="1" applyAlignment="1">
      <alignment horizontal="center" vertical="center" wrapText="1"/>
    </xf>
    <xf numFmtId="0" fontId="18" fillId="61" borderId="36" xfId="0" applyFont="1" applyFill="1" applyBorder="1" applyAlignment="1">
      <alignment horizontal="center" vertical="center" wrapText="1"/>
    </xf>
    <xf numFmtId="0" fontId="18" fillId="61" borderId="41" xfId="0" applyFont="1" applyFill="1" applyBorder="1" applyAlignment="1">
      <alignment horizontal="center" vertical="center" wrapText="1"/>
    </xf>
    <xf numFmtId="0" fontId="18" fillId="62" borderId="38" xfId="0" applyFont="1" applyFill="1" applyBorder="1" applyAlignment="1">
      <alignment horizontal="center" vertical="center" wrapText="1"/>
    </xf>
    <xf numFmtId="0" fontId="63" fillId="53" borderId="40" xfId="0" applyFont="1" applyFill="1" applyBorder="1" applyAlignment="1">
      <alignment horizontal="center" vertical="center" wrapText="1"/>
    </xf>
    <xf numFmtId="0" fontId="18" fillId="53" borderId="37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65" fillId="56" borderId="22" xfId="0" applyFont="1" applyFill="1" applyBorder="1"/>
    <xf numFmtId="0" fontId="66" fillId="56" borderId="21" xfId="0" applyFont="1" applyFill="1" applyBorder="1"/>
    <xf numFmtId="0" fontId="0" fillId="56" borderId="22" xfId="0" applyFill="1" applyBorder="1" applyAlignment="1">
      <alignment horizontal="center"/>
    </xf>
    <xf numFmtId="0" fontId="1" fillId="56" borderId="28" xfId="0" applyFont="1" applyFill="1" applyBorder="1" applyAlignment="1">
      <alignment horizontal="center" wrapText="1"/>
    </xf>
    <xf numFmtId="0" fontId="0" fillId="56" borderId="22" xfId="0" applyFill="1" applyBorder="1" applyAlignment="1">
      <alignment horizontal="center" wrapText="1"/>
    </xf>
    <xf numFmtId="0" fontId="0" fillId="56" borderId="28" xfId="0" applyFill="1" applyBorder="1" applyAlignment="1">
      <alignment horizontal="center" wrapText="1"/>
    </xf>
    <xf numFmtId="0" fontId="0" fillId="56" borderId="21" xfId="0" applyFill="1" applyBorder="1" applyAlignment="1">
      <alignment horizontal="center" wrapText="1"/>
    </xf>
    <xf numFmtId="0" fontId="0" fillId="56" borderId="23" xfId="0" applyFill="1" applyBorder="1" applyAlignment="1">
      <alignment horizontal="center" wrapText="1"/>
    </xf>
    <xf numFmtId="0" fontId="49" fillId="56" borderId="0" xfId="0" applyFont="1" applyFill="1" applyProtection="1"/>
    <xf numFmtId="0" fontId="2" fillId="56" borderId="22" xfId="0" applyNumberFormat="1" applyFont="1" applyFill="1" applyBorder="1" applyAlignment="1" applyProtection="1">
      <alignment horizontal="center"/>
      <protection locked="0"/>
    </xf>
    <xf numFmtId="0" fontId="2" fillId="56" borderId="24" xfId="0" applyNumberFormat="1" applyFont="1" applyFill="1" applyBorder="1" applyAlignment="1" applyProtection="1">
      <alignment horizontal="center"/>
      <protection locked="0"/>
    </xf>
    <xf numFmtId="0" fontId="2" fillId="56" borderId="24" xfId="0" applyFont="1" applyFill="1" applyBorder="1" applyAlignment="1" applyProtection="1">
      <alignment horizontal="center"/>
      <protection locked="0"/>
    </xf>
    <xf numFmtId="0" fontId="0" fillId="56" borderId="24" xfId="0" applyFont="1" applyFill="1" applyBorder="1" applyAlignment="1" applyProtection="1">
      <alignment horizontal="center"/>
      <protection locked="0"/>
    </xf>
    <xf numFmtId="0" fontId="17" fillId="56" borderId="24" xfId="0" applyFont="1" applyFill="1" applyBorder="1" applyAlignment="1">
      <alignment horizontal="center"/>
    </xf>
    <xf numFmtId="0" fontId="68" fillId="56" borderId="0" xfId="0" applyFont="1" applyFill="1"/>
    <xf numFmtId="0" fontId="17" fillId="56" borderId="24" xfId="0" applyFont="1" applyFill="1" applyBorder="1" applyAlignment="1" applyProtection="1">
      <alignment horizontal="center"/>
      <protection locked="0"/>
    </xf>
    <xf numFmtId="0" fontId="0" fillId="56" borderId="26" xfId="0" applyFont="1" applyFill="1" applyBorder="1" applyAlignment="1" applyProtection="1">
      <alignment horizontal="center"/>
      <protection locked="0"/>
    </xf>
    <xf numFmtId="0" fontId="0" fillId="60" borderId="0" xfId="0" applyFont="1" applyFill="1"/>
    <xf numFmtId="164" fontId="56" fillId="60" borderId="33" xfId="103" applyNumberFormat="1" applyFont="1" applyFill="1" applyBorder="1" applyAlignment="1" applyProtection="1">
      <alignment horizontal="center"/>
    </xf>
    <xf numFmtId="164" fontId="55" fillId="60" borderId="33" xfId="103" applyNumberFormat="1" applyFont="1" applyFill="1" applyBorder="1" applyAlignment="1" applyProtection="1">
      <alignment horizontal="center"/>
    </xf>
    <xf numFmtId="164" fontId="0" fillId="60" borderId="32" xfId="0" applyNumberFormat="1" applyFont="1" applyFill="1" applyBorder="1" applyAlignment="1">
      <alignment horizontal="center"/>
    </xf>
    <xf numFmtId="0" fontId="0" fillId="57" borderId="0" xfId="0" applyFill="1" applyProtection="1"/>
    <xf numFmtId="0" fontId="48" fillId="57" borderId="14" xfId="103" applyFill="1" applyBorder="1" applyAlignment="1" applyProtection="1">
      <alignment horizontal="center"/>
    </xf>
    <xf numFmtId="0" fontId="48" fillId="57" borderId="33" xfId="103" applyFill="1" applyBorder="1" applyAlignment="1" applyProtection="1">
      <alignment horizontal="center"/>
    </xf>
    <xf numFmtId="0" fontId="48" fillId="57" borderId="33" xfId="103" applyFont="1" applyFill="1" applyBorder="1" applyAlignment="1" applyProtection="1">
      <alignment horizontal="center"/>
    </xf>
    <xf numFmtId="0" fontId="55" fillId="57" borderId="33" xfId="103" applyFont="1" applyFill="1" applyBorder="1" applyAlignment="1" applyProtection="1">
      <alignment horizontal="center"/>
    </xf>
    <xf numFmtId="164" fontId="55" fillId="57" borderId="33" xfId="103" applyNumberFormat="1" applyFont="1" applyFill="1" applyBorder="1" applyAlignment="1" applyProtection="1">
      <alignment horizontal="center"/>
    </xf>
    <xf numFmtId="164" fontId="0" fillId="51" borderId="14" xfId="0" applyNumberFormat="1" applyFill="1" applyBorder="1" applyAlignment="1">
      <alignment horizontal="center"/>
    </xf>
    <xf numFmtId="0" fontId="0" fillId="51" borderId="14" xfId="0" applyFill="1" applyBorder="1" applyAlignment="1">
      <alignment horizontal="center"/>
    </xf>
    <xf numFmtId="164" fontId="0" fillId="51" borderId="22" xfId="0" applyNumberFormat="1" applyFill="1" applyBorder="1" applyAlignment="1">
      <alignment horizontal="center"/>
    </xf>
    <xf numFmtId="0" fontId="0" fillId="51" borderId="23" xfId="0" applyFill="1" applyBorder="1" applyAlignment="1">
      <alignment horizontal="center"/>
    </xf>
    <xf numFmtId="0" fontId="0" fillId="51" borderId="33" xfId="0" applyFill="1" applyBorder="1" applyAlignment="1">
      <alignment horizontal="center"/>
    </xf>
    <xf numFmtId="164" fontId="0" fillId="51" borderId="24" xfId="0" applyNumberFormat="1" applyFill="1" applyBorder="1" applyAlignment="1">
      <alignment horizontal="center"/>
    </xf>
    <xf numFmtId="0" fontId="0" fillId="51" borderId="25" xfId="0" applyFill="1" applyBorder="1" applyAlignment="1">
      <alignment horizontal="center"/>
    </xf>
    <xf numFmtId="0" fontId="0" fillId="51" borderId="33" xfId="0" applyFont="1" applyFill="1" applyBorder="1" applyAlignment="1">
      <alignment horizontal="center"/>
    </xf>
    <xf numFmtId="164" fontId="17" fillId="51" borderId="33" xfId="0" applyNumberFormat="1" applyFont="1" applyFill="1" applyBorder="1" applyAlignment="1">
      <alignment horizontal="center"/>
    </xf>
    <xf numFmtId="0" fontId="17" fillId="51" borderId="33" xfId="0" applyFont="1" applyFill="1" applyBorder="1" applyAlignment="1">
      <alignment horizontal="center"/>
    </xf>
    <xf numFmtId="0" fontId="17" fillId="51" borderId="25" xfId="0" applyFont="1" applyFill="1" applyBorder="1" applyAlignment="1">
      <alignment horizontal="center"/>
    </xf>
    <xf numFmtId="0" fontId="0" fillId="51" borderId="25" xfId="0" applyFont="1" applyFill="1" applyBorder="1" applyAlignment="1">
      <alignment horizontal="center"/>
    </xf>
    <xf numFmtId="164" fontId="0" fillId="51" borderId="32" xfId="0" applyNumberFormat="1" applyFill="1" applyBorder="1" applyAlignment="1">
      <alignment horizontal="center"/>
    </xf>
    <xf numFmtId="0" fontId="0" fillId="51" borderId="32" xfId="0" applyFill="1" applyBorder="1" applyAlignment="1">
      <alignment horizontal="center"/>
    </xf>
    <xf numFmtId="164" fontId="0" fillId="51" borderId="26" xfId="0" applyNumberFormat="1" applyFont="1" applyFill="1" applyBorder="1" applyAlignment="1">
      <alignment horizontal="center"/>
    </xf>
    <xf numFmtId="0" fontId="0" fillId="51" borderId="32" xfId="0" applyFont="1" applyFill="1" applyBorder="1" applyAlignment="1">
      <alignment horizontal="center"/>
    </xf>
    <xf numFmtId="164" fontId="0" fillId="60" borderId="0" xfId="0" applyNumberFormat="1" applyFill="1" applyBorder="1" applyAlignment="1" applyProtection="1">
      <alignment horizontal="center"/>
    </xf>
    <xf numFmtId="164" fontId="0" fillId="60" borderId="20" xfId="0" applyNumberFormat="1" applyFill="1" applyBorder="1" applyAlignment="1" applyProtection="1">
      <alignment horizontal="center"/>
    </xf>
    <xf numFmtId="164" fontId="55" fillId="57" borderId="0" xfId="103" applyNumberFormat="1" applyFont="1" applyFill="1" applyBorder="1" applyAlignment="1" applyProtection="1">
      <alignment horizontal="center"/>
    </xf>
    <xf numFmtId="164" fontId="0" fillId="57" borderId="0" xfId="0" applyNumberFormat="1" applyFont="1" applyFill="1" applyBorder="1" applyAlignment="1">
      <alignment horizontal="center"/>
    </xf>
    <xf numFmtId="164" fontId="0" fillId="57" borderId="0" xfId="0" applyNumberFormat="1" applyFill="1" applyBorder="1" applyAlignment="1" applyProtection="1">
      <alignment horizontal="center"/>
    </xf>
    <xf numFmtId="0" fontId="0" fillId="56" borderId="24" xfId="0" applyNumberFormat="1" applyFont="1" applyFill="1" applyBorder="1" applyAlignment="1" applyProtection="1">
      <alignment horizontal="center"/>
      <protection locked="0"/>
    </xf>
    <xf numFmtId="0" fontId="48" fillId="56" borderId="24" xfId="0" applyFont="1" applyFill="1" applyBorder="1" applyAlignment="1">
      <alignment horizontal="center"/>
    </xf>
    <xf numFmtId="0" fontId="17" fillId="56" borderId="21" xfId="0" applyFont="1" applyFill="1" applyBorder="1" applyAlignment="1">
      <alignment horizontal="center" wrapText="1"/>
    </xf>
    <xf numFmtId="0" fontId="17" fillId="56" borderId="23" xfId="0" applyFont="1" applyFill="1" applyBorder="1" applyAlignment="1">
      <alignment horizontal="center" wrapText="1"/>
    </xf>
    <xf numFmtId="0" fontId="17" fillId="56" borderId="29" xfId="0" applyFont="1" applyFill="1" applyBorder="1" applyAlignment="1">
      <alignment horizontal="center" wrapText="1"/>
    </xf>
    <xf numFmtId="0" fontId="17" fillId="56" borderId="31" xfId="0" applyFont="1" applyFill="1" applyBorder="1" applyAlignment="1">
      <alignment horizontal="center" wrapText="1"/>
    </xf>
    <xf numFmtId="0" fontId="17" fillId="56" borderId="30" xfId="0" applyFont="1" applyFill="1" applyBorder="1" applyAlignment="1">
      <alignment horizontal="center" wrapText="1"/>
    </xf>
    <xf numFmtId="0" fontId="17" fillId="56" borderId="28" xfId="0" applyFont="1" applyFill="1" applyBorder="1" applyAlignment="1">
      <alignment horizontal="center" wrapText="1"/>
    </xf>
    <xf numFmtId="0" fontId="1" fillId="56" borderId="20" xfId="0" applyFont="1" applyFill="1" applyBorder="1" applyAlignment="1">
      <alignment horizontal="center"/>
    </xf>
    <xf numFmtId="0" fontId="0" fillId="56" borderId="32" xfId="0" applyFont="1" applyFill="1" applyBorder="1" applyAlignment="1">
      <alignment horizontal="center"/>
    </xf>
    <xf numFmtId="0" fontId="0" fillId="56" borderId="22" xfId="0" applyNumberFormat="1" applyFont="1" applyFill="1" applyBorder="1" applyAlignment="1" applyProtection="1">
      <alignment horizontal="center"/>
      <protection locked="0"/>
    </xf>
    <xf numFmtId="0" fontId="55" fillId="57" borderId="21" xfId="103" applyFont="1" applyFill="1" applyBorder="1" applyAlignment="1" applyProtection="1">
      <alignment horizontal="center"/>
    </xf>
    <xf numFmtId="164" fontId="55" fillId="57" borderId="21" xfId="103" applyNumberFormat="1" applyFont="1" applyFill="1" applyBorder="1" applyAlignment="1" applyProtection="1">
      <alignment horizontal="center"/>
    </xf>
    <xf numFmtId="164" fontId="0" fillId="51" borderId="22" xfId="0" applyNumberFormat="1" applyFont="1" applyFill="1" applyBorder="1" applyAlignment="1">
      <alignment horizontal="center" vertical="center" wrapText="1"/>
    </xf>
    <xf numFmtId="164" fontId="55" fillId="51" borderId="21" xfId="103" applyNumberFormat="1" applyFont="1" applyFill="1" applyBorder="1" applyAlignment="1" applyProtection="1">
      <alignment horizontal="center"/>
    </xf>
    <xf numFmtId="0" fontId="17" fillId="56" borderId="14" xfId="0" applyFont="1" applyFill="1" applyBorder="1" applyAlignment="1">
      <alignment horizontal="center" wrapText="1"/>
    </xf>
    <xf numFmtId="0" fontId="0" fillId="56" borderId="14" xfId="0" applyFont="1" applyFill="1" applyBorder="1" applyAlignment="1">
      <alignment horizontal="center"/>
    </xf>
    <xf numFmtId="0" fontId="17" fillId="56" borderId="0" xfId="0" applyFont="1" applyFill="1" applyBorder="1" applyAlignment="1">
      <alignment horizontal="center" wrapText="1"/>
    </xf>
    <xf numFmtId="0" fontId="17" fillId="56" borderId="0" xfId="0" applyFont="1" applyFill="1" applyBorder="1" applyAlignment="1">
      <alignment horizontal="center"/>
    </xf>
    <xf numFmtId="0" fontId="17" fillId="56" borderId="20" xfId="0" applyFont="1" applyFill="1" applyBorder="1" applyAlignment="1">
      <alignment horizontal="center"/>
    </xf>
    <xf numFmtId="164" fontId="17" fillId="51" borderId="24" xfId="0" applyNumberFormat="1" applyFont="1" applyFill="1" applyBorder="1" applyAlignment="1">
      <alignment horizontal="center"/>
    </xf>
    <xf numFmtId="164" fontId="48" fillId="51" borderId="0" xfId="146" applyNumberFormat="1" applyFill="1" applyBorder="1" applyAlignment="1" applyProtection="1">
      <alignment horizontal="center"/>
    </xf>
    <xf numFmtId="164" fontId="0" fillId="51" borderId="0" xfId="0" applyNumberFormat="1" applyFill="1" applyBorder="1" applyAlignment="1">
      <alignment horizontal="center"/>
    </xf>
    <xf numFmtId="164" fontId="0" fillId="60" borderId="0" xfId="0" applyNumberFormat="1" applyFill="1" applyBorder="1" applyAlignment="1">
      <alignment horizontal="center"/>
    </xf>
    <xf numFmtId="0" fontId="0" fillId="59" borderId="0" xfId="0" applyFont="1" applyFill="1" applyBorder="1" applyAlignment="1">
      <alignment horizontal="center"/>
    </xf>
    <xf numFmtId="0" fontId="49" fillId="59" borderId="0" xfId="103" applyFont="1" applyFill="1" applyBorder="1" applyAlignment="1" applyProtection="1">
      <alignment wrapText="1"/>
    </xf>
    <xf numFmtId="0" fontId="55" fillId="51" borderId="0" xfId="103" applyFont="1" applyFill="1" applyBorder="1" applyAlignment="1" applyProtection="1">
      <alignment horizontal="center"/>
    </xf>
    <xf numFmtId="0" fontId="55" fillId="60" borderId="0" xfId="103" applyFont="1" applyFill="1" applyBorder="1" applyAlignment="1" applyProtection="1">
      <alignment horizontal="center"/>
    </xf>
    <xf numFmtId="0" fontId="0" fillId="56" borderId="20" xfId="0" applyFill="1" applyBorder="1" applyAlignment="1">
      <alignment horizontal="center"/>
    </xf>
    <xf numFmtId="164" fontId="0" fillId="56" borderId="20" xfId="0" applyNumberFormat="1" applyFill="1" applyBorder="1" applyAlignment="1">
      <alignment horizontal="center"/>
    </xf>
    <xf numFmtId="164" fontId="0" fillId="56" borderId="21" xfId="0" applyNumberFormat="1" applyFont="1" applyFill="1" applyBorder="1" applyAlignment="1">
      <alignment horizontal="center"/>
    </xf>
    <xf numFmtId="164" fontId="0" fillId="56" borderId="0" xfId="0" applyNumberFormat="1" applyFont="1" applyFill="1" applyAlignment="1">
      <alignment horizontal="center"/>
    </xf>
    <xf numFmtId="0" fontId="52" fillId="56" borderId="0" xfId="0" applyFont="1" applyFill="1"/>
    <xf numFmtId="0" fontId="18" fillId="61" borderId="39" xfId="0" applyFont="1" applyFill="1" applyBorder="1" applyAlignment="1">
      <alignment horizontal="center" vertical="center" wrapText="1"/>
    </xf>
    <xf numFmtId="164" fontId="55" fillId="60" borderId="0" xfId="103" applyNumberFormat="1" applyFont="1" applyFill="1" applyBorder="1" applyAlignment="1" applyProtection="1">
      <alignment horizontal="center"/>
    </xf>
    <xf numFmtId="164" fontId="0" fillId="56" borderId="23" xfId="0" applyNumberFormat="1" applyFont="1" applyFill="1" applyBorder="1" applyAlignment="1">
      <alignment horizontal="center"/>
    </xf>
    <xf numFmtId="164" fontId="48" fillId="56" borderId="25" xfId="0" applyNumberFormat="1" applyFont="1" applyFill="1" applyBorder="1" applyAlignment="1">
      <alignment horizontal="center"/>
    </xf>
    <xf numFmtId="164" fontId="2" fillId="56" borderId="25" xfId="0" applyNumberFormat="1" applyFont="1" applyFill="1" applyBorder="1" applyAlignment="1">
      <alignment horizontal="center"/>
    </xf>
    <xf numFmtId="164" fontId="0" fillId="56" borderId="27" xfId="0" applyNumberFormat="1" applyFont="1" applyFill="1" applyBorder="1" applyAlignment="1">
      <alignment horizontal="center"/>
    </xf>
    <xf numFmtId="164" fontId="48" fillId="56" borderId="0" xfId="0" applyNumberFormat="1" applyFont="1" applyFill="1" applyBorder="1" applyAlignment="1">
      <alignment horizontal="center"/>
    </xf>
    <xf numFmtId="164" fontId="2" fillId="56" borderId="0" xfId="0" applyNumberFormat="1" applyFont="1" applyFill="1" applyBorder="1" applyAlignment="1">
      <alignment horizontal="center"/>
    </xf>
    <xf numFmtId="164" fontId="0" fillId="56" borderId="14" xfId="0" applyNumberFormat="1" applyFont="1" applyFill="1" applyBorder="1" applyAlignment="1">
      <alignment horizontal="center"/>
    </xf>
    <xf numFmtId="164" fontId="0" fillId="56" borderId="32" xfId="0" applyNumberFormat="1" applyFont="1" applyFill="1" applyBorder="1" applyAlignment="1">
      <alignment horizontal="center"/>
    </xf>
    <xf numFmtId="0" fontId="0" fillId="56" borderId="33" xfId="0" applyFill="1" applyBorder="1" applyAlignment="1">
      <alignment horizontal="center"/>
    </xf>
    <xf numFmtId="0" fontId="0" fillId="56" borderId="32" xfId="0" applyFill="1" applyBorder="1" applyAlignment="1">
      <alignment horizontal="center"/>
    </xf>
    <xf numFmtId="164" fontId="0" fillId="56" borderId="21" xfId="101" applyNumberFormat="1" applyFont="1" applyFill="1" applyBorder="1" applyAlignment="1">
      <alignment horizontal="center"/>
    </xf>
    <xf numFmtId="164" fontId="0" fillId="56" borderId="0" xfId="101" applyNumberFormat="1" applyFont="1" applyFill="1" applyBorder="1" applyAlignment="1">
      <alignment horizontal="center"/>
    </xf>
    <xf numFmtId="164" fontId="48" fillId="56" borderId="0" xfId="101" applyNumberFormat="1" applyFont="1" applyFill="1" applyBorder="1" applyAlignment="1">
      <alignment horizontal="center"/>
    </xf>
    <xf numFmtId="164" fontId="0" fillId="56" borderId="20" xfId="101" applyNumberFormat="1" applyFont="1" applyFill="1" applyBorder="1" applyAlignment="1">
      <alignment horizontal="center"/>
    </xf>
    <xf numFmtId="164" fontId="55" fillId="60" borderId="20" xfId="103" applyNumberFormat="1" applyFont="1" applyFill="1" applyBorder="1" applyAlignment="1" applyProtection="1">
      <alignment horizontal="center"/>
    </xf>
    <xf numFmtId="1" fontId="1" fillId="63" borderId="22" xfId="53" applyNumberFormat="1" applyFont="1" applyFill="1" applyBorder="1" applyAlignment="1">
      <alignment horizontal="center"/>
    </xf>
    <xf numFmtId="1" fontId="1" fillId="63" borderId="24" xfId="53" applyNumberFormat="1" applyFont="1" applyFill="1" applyBorder="1" applyAlignment="1">
      <alignment horizontal="center"/>
    </xf>
    <xf numFmtId="1" fontId="1" fillId="63" borderId="26" xfId="53" applyNumberFormat="1" applyFont="1" applyFill="1" applyBorder="1" applyAlignment="1">
      <alignment horizontal="center"/>
    </xf>
    <xf numFmtId="0" fontId="0" fillId="63" borderId="0" xfId="0" applyFont="1" applyFill="1"/>
    <xf numFmtId="0" fontId="17" fillId="56" borderId="24" xfId="0" applyFont="1" applyFill="1" applyBorder="1" applyAlignment="1">
      <alignment horizontal="center" vertical="center" wrapText="1"/>
    </xf>
    <xf numFmtId="2" fontId="0" fillId="56" borderId="24" xfId="0" applyNumberFormat="1" applyFont="1" applyFill="1" applyBorder="1" applyAlignment="1">
      <alignment horizontal="center"/>
    </xf>
    <xf numFmtId="2" fontId="17" fillId="56" borderId="24" xfId="0" applyNumberFormat="1" applyFont="1" applyFill="1" applyBorder="1" applyAlignment="1">
      <alignment horizontal="center"/>
    </xf>
    <xf numFmtId="0" fontId="17" fillId="56" borderId="0" xfId="0" applyFont="1" applyFill="1" applyBorder="1" applyAlignment="1">
      <alignment horizontal="center" vertical="center" wrapText="1"/>
    </xf>
    <xf numFmtId="0" fontId="17" fillId="56" borderId="0" xfId="0" applyFont="1" applyFill="1" applyBorder="1" applyAlignment="1">
      <alignment vertical="center" wrapText="1"/>
    </xf>
    <xf numFmtId="0" fontId="21" fillId="56" borderId="0" xfId="100" applyFill="1" applyBorder="1"/>
    <xf numFmtId="0" fontId="47" fillId="56" borderId="24" xfId="0" applyFont="1" applyFill="1" applyBorder="1"/>
    <xf numFmtId="49" fontId="0" fillId="56" borderId="0" xfId="0" applyNumberFormat="1" applyFill="1"/>
    <xf numFmtId="0" fontId="47" fillId="56" borderId="31" xfId="0" applyFont="1" applyFill="1" applyBorder="1" applyAlignment="1">
      <alignment horizontal="center"/>
    </xf>
    <xf numFmtId="0" fontId="47" fillId="56" borderId="0" xfId="0" applyFont="1" applyFill="1" applyBorder="1" applyAlignment="1">
      <alignment horizontal="center"/>
    </xf>
    <xf numFmtId="0" fontId="47" fillId="56" borderId="22" xfId="0" applyFont="1" applyFill="1" applyBorder="1" applyAlignment="1">
      <alignment horizontal="center"/>
    </xf>
    <xf numFmtId="0" fontId="47" fillId="56" borderId="21" xfId="0" applyFont="1" applyFill="1" applyBorder="1" applyAlignment="1">
      <alignment horizontal="center"/>
    </xf>
    <xf numFmtId="0" fontId="47" fillId="56" borderId="23" xfId="0" applyFont="1" applyFill="1" applyBorder="1" applyAlignment="1">
      <alignment horizontal="center"/>
    </xf>
    <xf numFmtId="0" fontId="17" fillId="56" borderId="0" xfId="0" applyFont="1" applyFill="1" applyBorder="1" applyAlignment="1">
      <alignment horizontal="center"/>
    </xf>
    <xf numFmtId="0" fontId="17" fillId="56" borderId="20" xfId="0" applyFont="1" applyFill="1" applyBorder="1" applyAlignment="1">
      <alignment horizontal="center"/>
    </xf>
  </cellXfs>
  <cellStyles count="148">
    <cellStyle name="20 % - Aksentti1" xfId="122" builtinId="30" customBuiltin="1"/>
    <cellStyle name="20 % - Aksentti1 2" xfId="3"/>
    <cellStyle name="20 % - Aksentti2" xfId="126" builtinId="34" customBuiltin="1"/>
    <cellStyle name="20 % - Aksentti2 2" xfId="4"/>
    <cellStyle name="20 % - Aksentti3" xfId="130" builtinId="38" customBuiltin="1"/>
    <cellStyle name="20 % - Aksentti3 2" xfId="5"/>
    <cellStyle name="20 % - Aksentti4" xfId="134" builtinId="42" customBuiltin="1"/>
    <cellStyle name="20 % - Aksentti4 2" xfId="6"/>
    <cellStyle name="20 % - Aksentti5" xfId="138" builtinId="46" customBuiltin="1"/>
    <cellStyle name="20 % - Aksentti5 2" xfId="7"/>
    <cellStyle name="20 % - Aksentti6" xfId="142" builtinId="50" customBuiltin="1"/>
    <cellStyle name="20 % - Aksentti6 2" xfId="8"/>
    <cellStyle name="20% - Accent1" xfId="58"/>
    <cellStyle name="20% - Accent2" xfId="59"/>
    <cellStyle name="20% - Accent3" xfId="60"/>
    <cellStyle name="20% - Accent4" xfId="61"/>
    <cellStyle name="20% - Accent5" xfId="62"/>
    <cellStyle name="20% - Accent6" xfId="63"/>
    <cellStyle name="40 % - Aksentti1" xfId="123" builtinId="31" customBuiltin="1"/>
    <cellStyle name="40 % - Aksentti1 2" xfId="9"/>
    <cellStyle name="40 % - Aksentti2" xfId="127" builtinId="35" customBuiltin="1"/>
    <cellStyle name="40 % - Aksentti2 2" xfId="10"/>
    <cellStyle name="40 % - Aksentti3" xfId="131" builtinId="39" customBuiltin="1"/>
    <cellStyle name="40 % - Aksentti3 2" xfId="11"/>
    <cellStyle name="40 % - Aksentti4" xfId="135" builtinId="43" customBuiltin="1"/>
    <cellStyle name="40 % - Aksentti4 2" xfId="12"/>
    <cellStyle name="40 % - Aksentti5" xfId="139" builtinId="47" customBuiltin="1"/>
    <cellStyle name="40 % - Aksentti5 2" xfId="13"/>
    <cellStyle name="40 % - Aksentti6" xfId="143" builtinId="51" customBuiltin="1"/>
    <cellStyle name="40 % - Aksentti6 2" xfId="14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60 % - Aksentti1" xfId="124" builtinId="32" customBuiltin="1"/>
    <cellStyle name="60 % - Aksentti1 2" xfId="15"/>
    <cellStyle name="60 % - Aksentti2" xfId="128" builtinId="36" customBuiltin="1"/>
    <cellStyle name="60 % - Aksentti2 2" xfId="16"/>
    <cellStyle name="60 % - Aksentti3" xfId="132" builtinId="40" customBuiltin="1"/>
    <cellStyle name="60 % - Aksentti3 2" xfId="17"/>
    <cellStyle name="60 % - Aksentti4" xfId="136" builtinId="44" customBuiltin="1"/>
    <cellStyle name="60 % - Aksentti4 2" xfId="18"/>
    <cellStyle name="60 % - Aksentti5" xfId="140" builtinId="48" customBuiltin="1"/>
    <cellStyle name="60 % - Aksentti5 2" xfId="19"/>
    <cellStyle name="60 % - Aksentti6" xfId="144" builtinId="52" customBuiltin="1"/>
    <cellStyle name="60 % - Aksentti6 2" xfId="20"/>
    <cellStyle name="60% - Accent1" xfId="70"/>
    <cellStyle name="60% - Accent2" xfId="71"/>
    <cellStyle name="60% - Accent3" xfId="72"/>
    <cellStyle name="60% - Accent4" xfId="73"/>
    <cellStyle name="60% - Accent5" xfId="74"/>
    <cellStyle name="60% - Accent6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ksentti1" xfId="121" builtinId="29" customBuiltin="1"/>
    <cellStyle name="Aksentti1 2" xfId="21"/>
    <cellStyle name="Aksentti2" xfId="125" builtinId="33" customBuiltin="1"/>
    <cellStyle name="Aksentti2 2" xfId="22"/>
    <cellStyle name="Aksentti3" xfId="129" builtinId="37" customBuiltin="1"/>
    <cellStyle name="Aksentti3 2" xfId="23"/>
    <cellStyle name="Aksentti4" xfId="133" builtinId="41" customBuiltin="1"/>
    <cellStyle name="Aksentti4 2" xfId="24"/>
    <cellStyle name="Aksentti5" xfId="137" builtinId="45" customBuiltin="1"/>
    <cellStyle name="Aksentti5 2" xfId="25"/>
    <cellStyle name="Aksentti6" xfId="141" builtinId="49" customBuiltin="1"/>
    <cellStyle name="Aksentti6 2" xfId="26"/>
    <cellStyle name="ANCLAS,REZONES Y SUS PARTES,DE FUNDICION,DE HIERRO O DE ACERO" xfId="1"/>
    <cellStyle name="ANCLAS,REZONES Y SUS PARTES,DE FUNDICION,DE HIERRO O DE ACERO 2" xfId="56"/>
    <cellStyle name="Bad" xfId="82"/>
    <cellStyle name="Calculation" xfId="83"/>
    <cellStyle name="Check Cell" xfId="84"/>
    <cellStyle name="Explanatory Text" xfId="85"/>
    <cellStyle name="Good" xfId="86"/>
    <cellStyle name="Header1" xfId="27"/>
    <cellStyle name="Header2" xfId="28"/>
    <cellStyle name="Header3" xfId="29"/>
    <cellStyle name="Heading 1" xfId="87"/>
    <cellStyle name="Heading 2" xfId="88"/>
    <cellStyle name="Heading 3" xfId="89"/>
    <cellStyle name="Heading 4" xfId="90"/>
    <cellStyle name="Huomautus" xfId="118" builtinId="10" customBuiltin="1"/>
    <cellStyle name="Huomautus 2" xfId="30"/>
    <cellStyle name="Huono" xfId="110" builtinId="27" customBuiltin="1"/>
    <cellStyle name="Huono 2" xfId="31"/>
    <cellStyle name="Hyvä" xfId="109" builtinId="26" customBuiltin="1"/>
    <cellStyle name="Hyvä 2" xfId="32"/>
    <cellStyle name="Input" xfId="91"/>
    <cellStyle name="Label" xfId="33"/>
    <cellStyle name="Laskenta" xfId="114" builtinId="22" customBuiltin="1"/>
    <cellStyle name="Laskenta 2" xfId="34"/>
    <cellStyle name="Linked Cell" xfId="92"/>
    <cellStyle name="Linkitetty solu" xfId="115" builtinId="24" customBuiltin="1"/>
    <cellStyle name="Linkitetty solu 2" xfId="35"/>
    <cellStyle name="Neutraali" xfId="111" builtinId="28" customBuiltin="1"/>
    <cellStyle name="Neutraali 2" xfId="36"/>
    <cellStyle name="Neutral" xfId="93"/>
    <cellStyle name="Normaali" xfId="0" builtinId="0"/>
    <cellStyle name="Normaali 10" xfId="100"/>
    <cellStyle name="Normaali 11" xfId="52"/>
    <cellStyle name="Normaali 13" xfId="145"/>
    <cellStyle name="Normaali 2" xfId="57"/>
    <cellStyle name="Normaali 2 2" xfId="146"/>
    <cellStyle name="Normaali 3" xfId="99"/>
    <cellStyle name="Normaali 3 2" xfId="102"/>
    <cellStyle name="Normaali 4" xfId="103"/>
    <cellStyle name="Normal 15" xfId="147"/>
    <cellStyle name="Normal 2" xfId="53"/>
    <cellStyle name="Normal 2 2" xfId="54"/>
    <cellStyle name="Normal 3" xfId="55"/>
    <cellStyle name="Normal_circa nairudata autumn11" xfId="51"/>
    <cellStyle name="Note" xfId="94"/>
    <cellStyle name="Otsikko" xfId="104" builtinId="15" customBuiltin="1"/>
    <cellStyle name="Otsikko 1" xfId="105" builtinId="16" customBuiltin="1"/>
    <cellStyle name="Otsikko 1 2" xfId="38"/>
    <cellStyle name="Otsikko 2" xfId="106" builtinId="17" customBuiltin="1"/>
    <cellStyle name="Otsikko 2 2" xfId="39"/>
    <cellStyle name="Otsikko 3" xfId="107" builtinId="18" customBuiltin="1"/>
    <cellStyle name="Otsikko 3 2" xfId="40"/>
    <cellStyle name="Otsikko 4" xfId="108" builtinId="19" customBuiltin="1"/>
    <cellStyle name="Otsikko 4 2" xfId="41"/>
    <cellStyle name="Otsikko 5" xfId="37"/>
    <cellStyle name="Output" xfId="95"/>
    <cellStyle name="Prosenttia" xfId="101" builtinId="5"/>
    <cellStyle name="ReadOnlyData" xfId="42"/>
    <cellStyle name="ReadWriteData" xfId="43"/>
    <cellStyle name="ReadWriteValues" xfId="2"/>
    <cellStyle name="Selittävä teksti" xfId="119" builtinId="53" customBuiltin="1"/>
    <cellStyle name="Selittävä teksti 2" xfId="44"/>
    <cellStyle name="Standard_9.01" xfId="45"/>
    <cellStyle name="Summa" xfId="120" builtinId="25" customBuiltin="1"/>
    <cellStyle name="Summa 2" xfId="46"/>
    <cellStyle name="Syöttö" xfId="112" builtinId="20" customBuiltin="1"/>
    <cellStyle name="Syöttö 2" xfId="47"/>
    <cellStyle name="Tarkistussolu" xfId="116" builtinId="23" customBuiltin="1"/>
    <cellStyle name="Tarkistussolu 2" xfId="48"/>
    <cellStyle name="Title" xfId="96"/>
    <cellStyle name="Total" xfId="97"/>
    <cellStyle name="Tulostus" xfId="113" builtinId="21" customBuiltin="1"/>
    <cellStyle name="Tulostus 2" xfId="49"/>
    <cellStyle name="Warning Text" xfId="98"/>
    <cellStyle name="Varoitusteksti" xfId="117" builtinId="11" customBuiltin="1"/>
    <cellStyle name="Varoitusteksti 2" xfId="50"/>
  </cellStyles>
  <dxfs count="0"/>
  <tableStyles count="0" defaultTableStyle="TableStyleMedium2" defaultPivotStyle="PivotStyleLight16"/>
  <colors>
    <mruColors>
      <color rgb="FF00D6B2"/>
      <color rgb="FF00BC9D"/>
      <color rgb="FFFF9BE0"/>
      <color rgb="FFFFAB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200"/>
              <a:t>Rakenteellisen jäämän taso ja MTO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7502405949256346E-2"/>
          <c:y val="0.20270512582602818"/>
          <c:w val="0.87456650482846932"/>
          <c:h val="0.63439932180964664"/>
        </c:manualLayout>
      </c:layout>
      <c:lineChart>
        <c:grouping val="standard"/>
        <c:varyColors val="0"/>
        <c:ser>
          <c:idx val="0"/>
          <c:order val="0"/>
          <c:tx>
            <c:strRef>
              <c:f>'Rakenteellinen jäämä'!$I$26</c:f>
              <c:strCache>
                <c:ptCount val="1"/>
                <c:pt idx="0">
                  <c:v>Rakenteellinen jäämä, SB</c:v>
                </c:pt>
              </c:strCache>
            </c:strRef>
          </c:tx>
          <c:spPr>
            <a:ln w="19050"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666666666666666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9E-4B2E-94A7-AD5FBC20EB60}"/>
                </c:ext>
              </c:extLst>
            </c:dLbl>
            <c:dLbl>
              <c:idx val="2"/>
              <c:layout>
                <c:manualLayout>
                  <c:x val="5.5555555555555558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9E-4B2E-94A7-AD5FBC20EB60}"/>
                </c:ext>
              </c:extLst>
            </c:dLbl>
            <c:dLbl>
              <c:idx val="3"/>
              <c:layout>
                <c:manualLayout>
                  <c:x val="0"/>
                  <c:y val="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9E-4B2E-94A7-AD5FBC20EB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'Rakenteellinen jäämä'!$A$28:$A$31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'Rakenteellinen jäämä'!$I$28:$I$31</c:f>
              <c:numCache>
                <c:formatCode>0.0</c:formatCode>
                <c:ptCount val="4"/>
                <c:pt idx="0">
                  <c:v>-0.47556280699170728</c:v>
                </c:pt>
                <c:pt idx="1">
                  <c:v>-6.1697346947990561E-2</c:v>
                </c:pt>
                <c:pt idx="2">
                  <c:v>-0.52566884823435078</c:v>
                </c:pt>
                <c:pt idx="3">
                  <c:v>-0.59998658892682966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9E-4B2E-94A7-AD5FBC20EB60}"/>
            </c:ext>
          </c:extLst>
        </c:ser>
        <c:ser>
          <c:idx val="1"/>
          <c:order val="1"/>
          <c:tx>
            <c:strRef>
              <c:f>'Rakenteellinen jäämä'!$J$26</c:f>
              <c:strCache>
                <c:ptCount val="1"/>
                <c:pt idx="0">
                  <c:v>Keskipitkän aikavälin tavoite, MTO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'Rakenteellinen jäämä'!$A$28:$A$31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'Rakenteellinen jäämä'!$J$28:$J$31</c:f>
              <c:numCache>
                <c:formatCode>0.0</c:formatCode>
                <c:ptCount val="4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9E-4B2E-94A7-AD5FBC20E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118144"/>
        <c:axId val="102119680"/>
      </c:lineChart>
      <c:catAx>
        <c:axId val="102118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/>
        </c:spPr>
        <c:crossAx val="102119680"/>
        <c:crosses val="autoZero"/>
        <c:auto val="1"/>
        <c:lblAlgn val="ctr"/>
        <c:lblOffset val="100"/>
        <c:noMultiLvlLbl val="0"/>
      </c:catAx>
      <c:valAx>
        <c:axId val="102119680"/>
        <c:scaling>
          <c:orientation val="minMax"/>
          <c:max val="0.5"/>
          <c:min val="-1.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i-FI"/>
                  <a:t>% suhteessa BKT:seen</a:t>
                </a:r>
              </a:p>
              <a:p>
                <a:pPr>
                  <a:defRPr/>
                </a:pPr>
                <a:endParaRPr lang="fi-FI"/>
              </a:p>
            </c:rich>
          </c:tx>
          <c:layout>
            <c:manualLayout>
              <c:xMode val="edge"/>
              <c:yMode val="edge"/>
              <c:x val="1.3888888888888888E-2"/>
              <c:y val="1.5536964129483834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118144"/>
        <c:crosses val="autoZero"/>
        <c:crossBetween val="between"/>
        <c:majorUnit val="0.5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630768</xdr:colOff>
      <xdr:row>33</xdr:row>
      <xdr:rowOff>65314</xdr:rowOff>
    </xdr:from>
    <xdr:to>
      <xdr:col>10</xdr:col>
      <xdr:colOff>13304</xdr:colOff>
      <xdr:row>52</xdr:row>
      <xdr:rowOff>32658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VTV">
  <a:themeElements>
    <a:clrScheme name="Valtiontalouden tarkastusvirasto">
      <a:dk1>
        <a:sysClr val="windowText" lastClr="000000"/>
      </a:dk1>
      <a:lt1>
        <a:sysClr val="window" lastClr="FFFFFF"/>
      </a:lt1>
      <a:dk2>
        <a:srgbClr val="0075B0"/>
      </a:dk2>
      <a:lt2>
        <a:srgbClr val="D7D3C7"/>
      </a:lt2>
      <a:accent1>
        <a:srgbClr val="002C5F"/>
      </a:accent1>
      <a:accent2>
        <a:srgbClr val="C50084"/>
      </a:accent2>
      <a:accent3>
        <a:srgbClr val="8CB8C6"/>
      </a:accent3>
      <a:accent4>
        <a:srgbClr val="0075B0"/>
      </a:accent4>
      <a:accent5>
        <a:srgbClr val="00B092"/>
      </a:accent5>
      <a:accent6>
        <a:srgbClr val="D7D3C7"/>
      </a:accent6>
      <a:hlink>
        <a:srgbClr val="0075B0"/>
      </a:hlink>
      <a:folHlink>
        <a:srgbClr val="0075B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 vert="horz" lIns="0" tIns="0" rIns="0" bIns="0" rtlCol="0" anchor="t" anchorCtr="0">
        <a:normAutofit/>
      </a:bodyPr>
      <a:lstStyle>
        <a:defPPr>
          <a:defRPr b="0" i="0" dirty="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D142"/>
  <sheetViews>
    <sheetView tabSelected="1" zoomScale="90" zoomScaleNormal="90" workbookViewId="0">
      <selection activeCell="G132" sqref="G132"/>
    </sheetView>
  </sheetViews>
  <sheetFormatPr defaultRowHeight="15" x14ac:dyDescent="0.25"/>
  <cols>
    <col min="1" max="1" width="10.140625" style="16" customWidth="1"/>
  </cols>
  <sheetData>
    <row r="1" spans="1:82" s="25" customFormat="1" x14ac:dyDescent="0.25">
      <c r="A1" s="25" t="s">
        <v>245</v>
      </c>
    </row>
    <row r="2" spans="1:82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82" s="25" customFormat="1" x14ac:dyDescent="0.25">
      <c r="A3" s="27" t="s">
        <v>177</v>
      </c>
    </row>
    <row r="4" spans="1:82" s="25" customFormat="1" x14ac:dyDescent="0.25"/>
    <row r="5" spans="1:82" s="25" customFormat="1" x14ac:dyDescent="0.25">
      <c r="A5" s="27" t="s">
        <v>0</v>
      </c>
      <c r="B5" s="27" t="s">
        <v>1</v>
      </c>
    </row>
    <row r="6" spans="1:82" ht="15" customHeight="1" x14ac:dyDescent="0.25">
      <c r="A6" s="11"/>
      <c r="B6" s="25" t="s">
        <v>178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</row>
    <row r="7" spans="1:82" s="1" customFormat="1" x14ac:dyDescent="0.25">
      <c r="A7" s="4"/>
      <c r="B7" s="25" t="s">
        <v>171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</row>
    <row r="8" spans="1:82" s="1" customForma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</row>
    <row r="9" spans="1:82" s="1" customFormat="1" x14ac:dyDescent="0.2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</row>
    <row r="10" spans="1:82" s="25" customFormat="1" x14ac:dyDescent="0.25">
      <c r="A10" s="25" t="s">
        <v>179</v>
      </c>
    </row>
    <row r="11" spans="1:82" s="25" customFormat="1" x14ac:dyDescent="0.25">
      <c r="A11" s="25" t="s">
        <v>240</v>
      </c>
    </row>
    <row r="12" spans="1:82" s="25" customFormat="1" x14ac:dyDescent="0.25">
      <c r="A12" s="25" t="s">
        <v>241</v>
      </c>
    </row>
    <row r="13" spans="1:82" s="25" customFormat="1" x14ac:dyDescent="0.25"/>
    <row r="14" spans="1:82" s="25" customFormat="1" x14ac:dyDescent="0.25">
      <c r="A14" s="27" t="s">
        <v>2</v>
      </c>
    </row>
    <row r="15" spans="1:82" s="25" customFormat="1" x14ac:dyDescent="0.25">
      <c r="A15" s="25" t="s">
        <v>175</v>
      </c>
    </row>
    <row r="16" spans="1:82" s="25" customFormat="1" x14ac:dyDescent="0.25">
      <c r="A16" s="413" t="s">
        <v>269</v>
      </c>
    </row>
    <row r="17" spans="1:1" s="25" customFormat="1" x14ac:dyDescent="0.25">
      <c r="A17" s="1" t="s">
        <v>176</v>
      </c>
    </row>
    <row r="18" spans="1:1" s="25" customFormat="1" x14ac:dyDescent="0.25"/>
    <row r="19" spans="1:1" s="25" customFormat="1" x14ac:dyDescent="0.25"/>
    <row r="20" spans="1:1" s="25" customFormat="1" x14ac:dyDescent="0.25"/>
    <row r="21" spans="1:1" s="25" customFormat="1" x14ac:dyDescent="0.25"/>
    <row r="22" spans="1:1" s="25" customFormat="1" x14ac:dyDescent="0.25"/>
    <row r="23" spans="1:1" s="25" customFormat="1" x14ac:dyDescent="0.25"/>
    <row r="24" spans="1:1" s="25" customFormat="1" x14ac:dyDescent="0.25"/>
    <row r="25" spans="1:1" s="25" customFormat="1" x14ac:dyDescent="0.25"/>
    <row r="26" spans="1:1" s="25" customFormat="1" x14ac:dyDescent="0.25"/>
    <row r="27" spans="1:1" s="25" customFormat="1" x14ac:dyDescent="0.25"/>
    <row r="28" spans="1:1" s="25" customFormat="1" x14ac:dyDescent="0.25"/>
    <row r="29" spans="1:1" s="25" customFormat="1" x14ac:dyDescent="0.25"/>
    <row r="30" spans="1:1" s="25" customFormat="1" x14ac:dyDescent="0.25"/>
    <row r="31" spans="1:1" s="25" customFormat="1" x14ac:dyDescent="0.25"/>
    <row r="32" spans="1:1" s="25" customFormat="1" x14ac:dyDescent="0.25"/>
    <row r="33" spans="1:52" s="25" customFormat="1" x14ac:dyDescent="0.25"/>
    <row r="34" spans="1:52" s="25" customFormat="1" x14ac:dyDescent="0.25"/>
    <row r="35" spans="1:52" s="25" customFormat="1" x14ac:dyDescent="0.25"/>
    <row r="36" spans="1:52" s="25" customFormat="1" x14ac:dyDescent="0.25"/>
    <row r="37" spans="1:52" s="25" customFormat="1" x14ac:dyDescent="0.25"/>
    <row r="38" spans="1:52" s="25" customFormat="1" x14ac:dyDescent="0.25"/>
    <row r="39" spans="1:52" s="25" customFormat="1" x14ac:dyDescent="0.25"/>
    <row r="40" spans="1:52" s="25" customFormat="1" x14ac:dyDescent="0.25"/>
    <row r="41" spans="1:52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2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1:52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1:52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1:52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1:52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1:52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Z99"/>
  <sheetViews>
    <sheetView zoomScale="70" zoomScaleNormal="70" workbookViewId="0">
      <selection activeCell="M37" sqref="M37"/>
    </sheetView>
  </sheetViews>
  <sheetFormatPr defaultRowHeight="15" x14ac:dyDescent="0.25"/>
  <cols>
    <col min="1" max="1" width="5.7109375" style="1" customWidth="1"/>
    <col min="2" max="2" width="14.85546875" customWidth="1"/>
    <col min="3" max="3" width="12.140625" customWidth="1"/>
    <col min="4" max="4" width="13.5703125" style="1" customWidth="1"/>
    <col min="5" max="5" width="13" style="1" customWidth="1"/>
    <col min="6" max="6" width="9.7109375" customWidth="1"/>
    <col min="7" max="7" width="12.140625" customWidth="1"/>
    <col min="8" max="8" width="13.28515625" customWidth="1"/>
    <col min="9" max="9" width="14.42578125" customWidth="1"/>
    <col min="10" max="10" width="14.42578125" style="1" customWidth="1"/>
    <col min="11" max="11" width="3.28515625" customWidth="1"/>
    <col min="12" max="12" width="13.5703125" customWidth="1"/>
    <col min="13" max="13" width="10.7109375" customWidth="1"/>
    <col min="14" max="14" width="13.5703125" customWidth="1"/>
    <col min="15" max="15" width="12" customWidth="1"/>
    <col min="16" max="16" width="14.28515625" customWidth="1"/>
    <col min="17" max="17" width="17.5703125" customWidth="1"/>
    <col min="18" max="18" width="14.42578125" customWidth="1"/>
    <col min="19" max="19" width="9" customWidth="1"/>
    <col min="20" max="20" width="7.42578125" customWidth="1"/>
    <col min="21" max="21" width="12.28515625" customWidth="1"/>
    <col min="22" max="22" width="12.140625" customWidth="1"/>
    <col min="23" max="23" width="15.140625" customWidth="1"/>
    <col min="24" max="24" width="2.5703125" customWidth="1"/>
    <col min="25" max="52" width="9.140625" style="25"/>
  </cols>
  <sheetData>
    <row r="1" spans="1:5" s="25" customFormat="1" x14ac:dyDescent="0.25">
      <c r="A1" s="25" t="s">
        <v>172</v>
      </c>
    </row>
    <row r="2" spans="1:5" s="25" customFormat="1" x14ac:dyDescent="0.25">
      <c r="A2" s="25" t="s">
        <v>136</v>
      </c>
    </row>
    <row r="3" spans="1:5" s="25" customFormat="1" x14ac:dyDescent="0.25">
      <c r="A3" s="25" t="s">
        <v>3</v>
      </c>
    </row>
    <row r="4" spans="1:5" s="25" customFormat="1" x14ac:dyDescent="0.25">
      <c r="C4" s="28" t="s">
        <v>4</v>
      </c>
      <c r="D4" s="28"/>
      <c r="E4" s="28"/>
    </row>
    <row r="5" spans="1:5" s="25" customFormat="1" x14ac:dyDescent="0.25">
      <c r="A5" s="25" t="s">
        <v>5</v>
      </c>
    </row>
    <row r="6" spans="1:5" s="25" customFormat="1" x14ac:dyDescent="0.25">
      <c r="A6" s="25" t="s">
        <v>145</v>
      </c>
    </row>
    <row r="7" spans="1:5" s="25" customFormat="1" x14ac:dyDescent="0.25">
      <c r="A7" s="25" t="s">
        <v>7</v>
      </c>
    </row>
    <row r="8" spans="1:5" s="25" customFormat="1" x14ac:dyDescent="0.25">
      <c r="C8" s="28" t="s">
        <v>8</v>
      </c>
      <c r="D8" s="28"/>
      <c r="E8" s="28"/>
    </row>
    <row r="9" spans="1:5" s="25" customFormat="1" x14ac:dyDescent="0.25">
      <c r="A9" s="25" t="s">
        <v>159</v>
      </c>
      <c r="C9" s="28"/>
      <c r="D9" s="28"/>
      <c r="E9" s="28"/>
    </row>
    <row r="10" spans="1:5" s="25" customFormat="1" x14ac:dyDescent="0.25">
      <c r="C10" s="28"/>
      <c r="D10" s="28"/>
      <c r="E10" s="28"/>
    </row>
    <row r="11" spans="1:5" s="25" customFormat="1" x14ac:dyDescent="0.25">
      <c r="A11" s="25" t="s">
        <v>126</v>
      </c>
      <c r="C11" s="28"/>
      <c r="D11" s="28"/>
      <c r="E11" s="28"/>
    </row>
    <row r="12" spans="1:5" s="25" customFormat="1" x14ac:dyDescent="0.25">
      <c r="A12" s="25" t="s">
        <v>146</v>
      </c>
    </row>
    <row r="13" spans="1:5" s="25" customFormat="1" x14ac:dyDescent="0.25">
      <c r="A13" s="25" t="s">
        <v>50</v>
      </c>
    </row>
    <row r="14" spans="1:5" s="25" customFormat="1" x14ac:dyDescent="0.25"/>
    <row r="15" spans="1:5" s="27" customFormat="1" x14ac:dyDescent="0.25">
      <c r="A15" s="27" t="s">
        <v>149</v>
      </c>
    </row>
    <row r="16" spans="1:5" s="27" customFormat="1" x14ac:dyDescent="0.25">
      <c r="A16" s="27" t="s">
        <v>181</v>
      </c>
    </row>
    <row r="17" spans="1:38" s="27" customFormat="1" x14ac:dyDescent="0.25">
      <c r="A17" s="27" t="s">
        <v>182</v>
      </c>
    </row>
    <row r="18" spans="1:38" s="25" customFormat="1" x14ac:dyDescent="0.25"/>
    <row r="19" spans="1:38" s="27" customFormat="1" x14ac:dyDescent="0.25">
      <c r="A19" s="303" t="s">
        <v>180</v>
      </c>
    </row>
    <row r="20" spans="1:38" s="27" customFormat="1" x14ac:dyDescent="0.25">
      <c r="A20" s="27" t="s">
        <v>143</v>
      </c>
    </row>
    <row r="21" spans="1:38" s="25" customFormat="1" x14ac:dyDescent="0.25">
      <c r="A21" s="175"/>
    </row>
    <row r="22" spans="1:38" s="25" customFormat="1" x14ac:dyDescent="0.25">
      <c r="A22" s="24" t="s">
        <v>267</v>
      </c>
    </row>
    <row r="23" spans="1:38" s="25" customFormat="1" x14ac:dyDescent="0.25">
      <c r="A23" s="24" t="s">
        <v>268</v>
      </c>
    </row>
    <row r="24" spans="1:38" s="25" customFormat="1" x14ac:dyDescent="0.25">
      <c r="L24" s="144"/>
      <c r="M24" s="144"/>
      <c r="N24" s="144"/>
      <c r="O24" s="144"/>
      <c r="P24" s="144"/>
      <c r="Q24" s="144"/>
    </row>
    <row r="25" spans="1:38" s="5" customFormat="1" ht="18.75" x14ac:dyDescent="0.3">
      <c r="A25" s="157"/>
      <c r="B25" s="414" t="s">
        <v>135</v>
      </c>
      <c r="C25" s="414"/>
      <c r="D25" s="414"/>
      <c r="E25" s="414"/>
      <c r="F25" s="414"/>
      <c r="G25" s="414"/>
      <c r="H25" s="414"/>
      <c r="I25" s="414"/>
      <c r="J25" s="223"/>
      <c r="K25" s="412"/>
      <c r="L25" s="415"/>
      <c r="M25" s="415"/>
      <c r="N25" s="415"/>
      <c r="O25" s="415"/>
      <c r="P25" s="415"/>
      <c r="Q25" s="415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1:38" s="6" customFormat="1" ht="73.5" customHeight="1" x14ac:dyDescent="0.25">
      <c r="A26" s="177"/>
      <c r="B26" s="178" t="s">
        <v>173</v>
      </c>
      <c r="C26" s="177" t="s">
        <v>148</v>
      </c>
      <c r="D26" s="181" t="s">
        <v>147</v>
      </c>
      <c r="E26" s="182" t="s">
        <v>137</v>
      </c>
      <c r="F26" s="174" t="s">
        <v>138</v>
      </c>
      <c r="G26" s="174" t="s">
        <v>139</v>
      </c>
      <c r="H26" s="178" t="s">
        <v>140</v>
      </c>
      <c r="I26" s="174" t="s">
        <v>141</v>
      </c>
      <c r="J26" s="177" t="s">
        <v>165</v>
      </c>
      <c r="K26" s="406"/>
      <c r="L26" s="409"/>
      <c r="M26" s="409"/>
      <c r="N26" s="409"/>
      <c r="O26" s="409"/>
      <c r="P26" s="409"/>
      <c r="Q26" s="409"/>
      <c r="R26" s="30"/>
      <c r="S26" s="30"/>
      <c r="T26" s="41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</row>
    <row r="27" spans="1:38" s="6" customFormat="1" ht="30.75" customHeight="1" x14ac:dyDescent="0.25">
      <c r="A27" s="173" t="s">
        <v>15</v>
      </c>
      <c r="B27" s="179" t="s">
        <v>166</v>
      </c>
      <c r="C27" s="177" t="s">
        <v>35</v>
      </c>
      <c r="D27" s="174" t="s">
        <v>35</v>
      </c>
      <c r="E27" s="176" t="s">
        <v>142</v>
      </c>
      <c r="F27" s="174"/>
      <c r="G27" s="174" t="s">
        <v>167</v>
      </c>
      <c r="H27" s="179" t="s">
        <v>166</v>
      </c>
      <c r="I27" s="174" t="s">
        <v>167</v>
      </c>
      <c r="J27" s="173" t="s">
        <v>167</v>
      </c>
      <c r="K27" s="406"/>
      <c r="L27" s="410"/>
      <c r="M27" s="410"/>
      <c r="N27" s="410"/>
      <c r="O27" s="410"/>
      <c r="P27" s="410"/>
      <c r="Q27" s="410"/>
      <c r="R27" s="30"/>
      <c r="S27" s="30"/>
      <c r="T27" s="41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</row>
    <row r="28" spans="1:38" s="3" customFormat="1" x14ac:dyDescent="0.25">
      <c r="A28" s="42">
        <v>2016</v>
      </c>
      <c r="B28" s="180">
        <v>-1.7921612064530781</v>
      </c>
      <c r="C28" s="227">
        <v>190.79336999999998</v>
      </c>
      <c r="D28" s="228">
        <v>195.27158380772579</v>
      </c>
      <c r="E28" s="153">
        <f t="shared" ref="E28:E31" si="0">(C28-D28)/D28*100</f>
        <v>-2.2933259004726887</v>
      </c>
      <c r="F28" s="154">
        <v>0.57410000000000005</v>
      </c>
      <c r="G28" s="50">
        <f t="shared" ref="G28:G31" si="1">E28*F28</f>
        <v>-1.3165983994613708</v>
      </c>
      <c r="H28" s="180">
        <v>0</v>
      </c>
      <c r="I28" s="50">
        <f t="shared" ref="I28:I31" si="2">B28-G28-H28</f>
        <v>-0.47556280699170728</v>
      </c>
      <c r="J28" s="164">
        <v>-0.5</v>
      </c>
      <c r="K28" s="407"/>
      <c r="L28" s="53"/>
      <c r="M28" s="232"/>
      <c r="N28" s="50"/>
      <c r="O28" s="232"/>
      <c r="P28" s="50"/>
      <c r="Q28" s="232"/>
      <c r="R28" s="27"/>
      <c r="S28" s="27"/>
      <c r="T28" s="3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1:38" s="2" customFormat="1" x14ac:dyDescent="0.25">
      <c r="A29" s="145">
        <v>2017</v>
      </c>
      <c r="B29" s="233">
        <v>-0.57220318357924493</v>
      </c>
      <c r="C29" s="234">
        <v>196.03155999999998</v>
      </c>
      <c r="D29" s="235">
        <v>197.79036747299079</v>
      </c>
      <c r="E29" s="152">
        <f t="shared" si="0"/>
        <v>-0.8892280728640557</v>
      </c>
      <c r="F29" s="236">
        <v>0.57410000000000005</v>
      </c>
      <c r="G29" s="53">
        <f t="shared" si="1"/>
        <v>-0.51050583663125437</v>
      </c>
      <c r="H29" s="233">
        <v>0</v>
      </c>
      <c r="I29" s="53">
        <f t="shared" si="2"/>
        <v>-6.1697346947990561E-2</v>
      </c>
      <c r="J29" s="163">
        <v>-0.5</v>
      </c>
      <c r="K29" s="408"/>
      <c r="L29" s="53"/>
      <c r="M29" s="235"/>
      <c r="N29" s="53"/>
      <c r="O29" s="231"/>
      <c r="P29" s="53"/>
      <c r="Q29" s="231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1:38" s="2" customFormat="1" x14ac:dyDescent="0.25">
      <c r="A30" s="145">
        <v>2018</v>
      </c>
      <c r="B30" s="233">
        <v>-0.55353733211945122</v>
      </c>
      <c r="C30" s="234">
        <v>201.19619329846628</v>
      </c>
      <c r="D30" s="235">
        <v>201.01710797139512</v>
      </c>
      <c r="E30" s="152">
        <f t="shared" si="0"/>
        <v>8.9089594850129683E-2</v>
      </c>
      <c r="F30" s="236">
        <v>0.57410000000000005</v>
      </c>
      <c r="G30" s="53">
        <f t="shared" si="1"/>
        <v>5.1146336403459454E-2</v>
      </c>
      <c r="H30" s="233">
        <v>-7.9014820288559912E-2</v>
      </c>
      <c r="I30" s="53">
        <f t="shared" si="2"/>
        <v>-0.52566884823435078</v>
      </c>
      <c r="J30" s="163">
        <v>-0.5</v>
      </c>
      <c r="K30" s="408"/>
      <c r="L30" s="53"/>
      <c r="M30" s="235"/>
      <c r="N30" s="53"/>
      <c r="O30" s="231"/>
      <c r="P30" s="53"/>
      <c r="Q30" s="231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8" s="2" customFormat="1" x14ac:dyDescent="0.25">
      <c r="A31" s="146">
        <v>2019</v>
      </c>
      <c r="B31" s="244">
        <v>-0.1603193010383055</v>
      </c>
      <c r="C31" s="245">
        <v>205.67567276606633</v>
      </c>
      <c r="D31" s="246">
        <v>204.47640242688271</v>
      </c>
      <c r="E31" s="166">
        <f t="shared" si="0"/>
        <v>0.5865079417232274</v>
      </c>
      <c r="F31" s="247">
        <v>0.57410000000000005</v>
      </c>
      <c r="G31" s="155">
        <f t="shared" si="1"/>
        <v>0.33671420934330487</v>
      </c>
      <c r="H31" s="244">
        <v>0.10295307854521933</v>
      </c>
      <c r="I31" s="155">
        <f t="shared" si="2"/>
        <v>-0.59998658892682966</v>
      </c>
      <c r="J31" s="165">
        <v>-0.5</v>
      </c>
      <c r="K31" s="408"/>
      <c r="L31" s="53"/>
      <c r="M31" s="235"/>
      <c r="N31" s="53"/>
      <c r="O31" s="231"/>
      <c r="P31" s="53"/>
      <c r="Q31" s="231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1:38" s="1" customFormat="1" x14ac:dyDescent="0.25">
      <c r="A32" s="144" t="s">
        <v>266</v>
      </c>
      <c r="B32" s="238"/>
      <c r="C32" s="228"/>
      <c r="D32" s="228"/>
      <c r="E32" s="238"/>
      <c r="F32" s="237"/>
      <c r="G32" s="238"/>
      <c r="H32" s="237"/>
      <c r="I32" s="238"/>
      <c r="J32" s="238"/>
      <c r="K32" s="237"/>
      <c r="L32" s="50"/>
      <c r="M32" s="232"/>
      <c r="N32" s="50"/>
      <c r="O32" s="231"/>
      <c r="P32" s="238"/>
      <c r="Q32" s="231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3:17" s="25" customFormat="1" x14ac:dyDescent="0.25">
      <c r="I33" s="144"/>
      <c r="J33" s="144"/>
      <c r="L33" s="411"/>
      <c r="M33" s="411"/>
      <c r="N33" s="144"/>
      <c r="O33" s="144"/>
      <c r="P33" s="144"/>
      <c r="Q33" s="144"/>
    </row>
    <row r="34" spans="3:17" s="25" customFormat="1" x14ac:dyDescent="0.25"/>
    <row r="35" spans="3:17" s="25" customFormat="1" x14ac:dyDescent="0.25">
      <c r="C35" s="192"/>
    </row>
    <row r="36" spans="3:17" s="25" customFormat="1" x14ac:dyDescent="0.25">
      <c r="C36" s="192"/>
    </row>
    <row r="37" spans="3:17" s="25" customFormat="1" x14ac:dyDescent="0.25">
      <c r="C37" s="192"/>
    </row>
    <row r="38" spans="3:17" s="25" customFormat="1" x14ac:dyDescent="0.25">
      <c r="C38" s="192"/>
    </row>
    <row r="39" spans="3:17" s="25" customFormat="1" x14ac:dyDescent="0.25">
      <c r="C39" s="192"/>
    </row>
    <row r="40" spans="3:17" s="25" customFormat="1" x14ac:dyDescent="0.25">
      <c r="C40" s="192"/>
    </row>
    <row r="41" spans="3:17" s="25" customFormat="1" x14ac:dyDescent="0.25"/>
    <row r="42" spans="3:17" s="25" customFormat="1" x14ac:dyDescent="0.25"/>
    <row r="43" spans="3:17" s="25" customFormat="1" x14ac:dyDescent="0.25"/>
    <row r="44" spans="3:17" s="25" customFormat="1" x14ac:dyDescent="0.25"/>
    <row r="45" spans="3:17" s="25" customFormat="1" x14ac:dyDescent="0.25"/>
    <row r="46" spans="3:17" s="25" customFormat="1" x14ac:dyDescent="0.25"/>
    <row r="47" spans="3:17" s="25" customFormat="1" x14ac:dyDescent="0.25"/>
    <row r="48" spans="3:17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  <row r="63" s="25" customFormat="1" x14ac:dyDescent="0.25"/>
    <row r="64" s="25" customFormat="1" x14ac:dyDescent="0.25"/>
    <row r="65" s="25" customFormat="1" x14ac:dyDescent="0.25"/>
    <row r="66" s="25" customFormat="1" x14ac:dyDescent="0.25"/>
    <row r="67" s="25" customFormat="1" x14ac:dyDescent="0.25"/>
    <row r="68" s="25" customFormat="1" x14ac:dyDescent="0.25"/>
    <row r="69" s="25" customFormat="1" x14ac:dyDescent="0.25"/>
    <row r="70" s="25" customFormat="1" x14ac:dyDescent="0.25"/>
    <row r="71" s="25" customFormat="1" x14ac:dyDescent="0.25"/>
    <row r="72" s="25" customFormat="1" x14ac:dyDescent="0.25"/>
    <row r="73" s="25" customFormat="1" x14ac:dyDescent="0.25"/>
    <row r="74" s="25" customFormat="1" x14ac:dyDescent="0.25"/>
    <row r="75" s="25" customFormat="1" x14ac:dyDescent="0.25"/>
    <row r="76" s="25" customFormat="1" x14ac:dyDescent="0.25"/>
    <row r="77" s="25" customFormat="1" x14ac:dyDescent="0.25"/>
    <row r="78" s="25" customFormat="1" x14ac:dyDescent="0.25"/>
    <row r="79" s="25" customFormat="1" x14ac:dyDescent="0.25"/>
    <row r="80" s="25" customFormat="1" x14ac:dyDescent="0.25"/>
    <row r="81" s="25" customFormat="1" x14ac:dyDescent="0.25"/>
    <row r="82" s="25" customFormat="1" x14ac:dyDescent="0.25"/>
    <row r="83" s="25" customFormat="1" x14ac:dyDescent="0.25"/>
    <row r="84" s="25" customFormat="1" x14ac:dyDescent="0.25"/>
    <row r="85" s="25" customFormat="1" x14ac:dyDescent="0.25"/>
    <row r="86" s="25" customFormat="1" x14ac:dyDescent="0.25"/>
    <row r="87" s="25" customFormat="1" x14ac:dyDescent="0.25"/>
    <row r="88" s="25" customFormat="1" x14ac:dyDescent="0.25"/>
    <row r="89" s="25" customFormat="1" x14ac:dyDescent="0.25"/>
    <row r="90" s="25" customFormat="1" x14ac:dyDescent="0.25"/>
    <row r="91" s="25" customFormat="1" x14ac:dyDescent="0.25"/>
    <row r="92" s="25" customFormat="1" x14ac:dyDescent="0.25"/>
    <row r="93" s="25" customFormat="1" x14ac:dyDescent="0.25"/>
    <row r="94" s="25" customFormat="1" x14ac:dyDescent="0.25"/>
    <row r="95" s="25" customFormat="1" x14ac:dyDescent="0.25"/>
    <row r="96" s="25" customFormat="1" x14ac:dyDescent="0.25"/>
    <row r="97" s="25" customFormat="1" x14ac:dyDescent="0.25"/>
    <row r="98" s="25" customFormat="1" x14ac:dyDescent="0.25"/>
    <row r="99" s="25" customFormat="1" x14ac:dyDescent="0.25"/>
  </sheetData>
  <mergeCells count="2">
    <mergeCell ref="B25:I25"/>
    <mergeCell ref="L25:Q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I620"/>
  <sheetViews>
    <sheetView zoomScale="70" zoomScaleNormal="70" workbookViewId="0">
      <selection activeCell="P29" sqref="P29"/>
    </sheetView>
  </sheetViews>
  <sheetFormatPr defaultColWidth="9.140625" defaultRowHeight="15" x14ac:dyDescent="0.25"/>
  <cols>
    <col min="1" max="1" width="6.42578125" style="3" customWidth="1"/>
    <col min="2" max="2" width="21.7109375" style="3" customWidth="1"/>
    <col min="3" max="3" width="11.140625" style="12" customWidth="1"/>
    <col min="4" max="4" width="13.5703125" style="3" customWidth="1"/>
    <col min="5" max="5" width="12.85546875" style="3" customWidth="1"/>
    <col min="6" max="6" width="18.5703125" style="3" customWidth="1"/>
    <col min="7" max="7" width="15.42578125" style="3" customWidth="1"/>
    <col min="8" max="8" width="10" style="3" customWidth="1"/>
    <col min="9" max="9" width="23.28515625" style="3" customWidth="1"/>
    <col min="10" max="10" width="12.28515625" style="3" customWidth="1"/>
    <col min="11" max="11" width="17.7109375" style="3" customWidth="1"/>
    <col min="12" max="12" width="12.7109375" style="3" customWidth="1"/>
    <col min="13" max="13" width="10" style="3" customWidth="1"/>
    <col min="14" max="14" width="14.5703125" style="3" customWidth="1"/>
    <col min="15" max="35" width="9.140625" style="27"/>
    <col min="36" max="16384" width="9.140625" style="3"/>
  </cols>
  <sheetData>
    <row r="1" spans="1:15" x14ac:dyDescent="0.25">
      <c r="A1" s="27" t="s">
        <v>51</v>
      </c>
      <c r="B1" s="27"/>
      <c r="C1" s="32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x14ac:dyDescent="0.25">
      <c r="A2" s="27" t="s">
        <v>168</v>
      </c>
      <c r="B2" s="27"/>
      <c r="C2" s="3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x14ac:dyDescent="0.25">
      <c r="A3" s="27" t="s">
        <v>111</v>
      </c>
      <c r="B3" s="27"/>
      <c r="C3" s="32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5" x14ac:dyDescent="0.25">
      <c r="A4" s="27" t="s">
        <v>107</v>
      </c>
      <c r="B4" s="27"/>
      <c r="C4" s="32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5" ht="18" x14ac:dyDescent="0.35">
      <c r="A5" s="27" t="s">
        <v>85</v>
      </c>
      <c r="B5" s="27"/>
      <c r="C5" s="32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5" x14ac:dyDescent="0.25">
      <c r="A6" s="27" t="s">
        <v>84</v>
      </c>
      <c r="B6" s="27"/>
      <c r="C6" s="32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5" x14ac:dyDescent="0.25">
      <c r="A7" s="27"/>
      <c r="B7" s="27"/>
      <c r="C7" s="32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5" s="27" customFormat="1" x14ac:dyDescent="0.25">
      <c r="A8" s="27" t="s">
        <v>183</v>
      </c>
      <c r="C8" s="32"/>
    </row>
    <row r="9" spans="1:15" s="27" customFormat="1" ht="18" x14ac:dyDescent="0.35">
      <c r="A9" s="27" t="s">
        <v>242</v>
      </c>
      <c r="C9" s="32"/>
    </row>
    <row r="10" spans="1:15" s="27" customFormat="1" ht="18" x14ac:dyDescent="0.35">
      <c r="A10" s="27" t="s">
        <v>127</v>
      </c>
      <c r="C10" s="32"/>
    </row>
    <row r="11" spans="1:15" s="27" customFormat="1" x14ac:dyDescent="0.25">
      <c r="A11" s="27" t="s">
        <v>110</v>
      </c>
      <c r="C11" s="32"/>
    </row>
    <row r="12" spans="1:15" s="27" customFormat="1" x14ac:dyDescent="0.25">
      <c r="C12" s="32"/>
      <c r="K12" s="27" t="s">
        <v>108</v>
      </c>
    </row>
    <row r="13" spans="1:15" ht="18" x14ac:dyDescent="0.35">
      <c r="A13" s="27"/>
      <c r="B13" s="17" t="s">
        <v>58</v>
      </c>
      <c r="C13" s="18" t="s">
        <v>79</v>
      </c>
      <c r="D13" s="21">
        <f>D16-K16</f>
        <v>0.57361998830000005</v>
      </c>
      <c r="E13" s="37"/>
      <c r="F13" s="37"/>
      <c r="G13" s="37"/>
      <c r="H13" s="37"/>
      <c r="I13" s="37"/>
      <c r="J13" s="37"/>
      <c r="K13" s="23"/>
      <c r="L13" s="3" t="s">
        <v>128</v>
      </c>
    </row>
    <row r="14" spans="1:15" s="27" customFormat="1" x14ac:dyDescent="0.25">
      <c r="B14" s="33"/>
      <c r="C14" s="34"/>
      <c r="D14" s="35"/>
      <c r="E14" s="36"/>
      <c r="F14" s="37"/>
      <c r="G14" s="37"/>
      <c r="H14" s="37"/>
      <c r="I14" s="37"/>
      <c r="J14" s="37"/>
      <c r="K14" s="37"/>
      <c r="L14" s="37"/>
      <c r="M14" s="37"/>
      <c r="N14" s="37"/>
    </row>
    <row r="15" spans="1:15" s="27" customFormat="1" x14ac:dyDescent="0.25">
      <c r="B15" s="38" t="s">
        <v>59</v>
      </c>
      <c r="C15" s="38"/>
      <c r="D15" s="38"/>
      <c r="E15" s="38"/>
      <c r="F15" s="38"/>
      <c r="G15" s="38"/>
      <c r="H15" s="38"/>
      <c r="I15" s="38" t="s">
        <v>60</v>
      </c>
      <c r="J15" s="38"/>
      <c r="K15" s="38"/>
      <c r="L15" s="38"/>
      <c r="M15" s="38"/>
      <c r="O15" s="37"/>
    </row>
    <row r="16" spans="1:15" ht="18" x14ac:dyDescent="0.35">
      <c r="A16" s="27"/>
      <c r="B16" s="81" t="s">
        <v>61</v>
      </c>
      <c r="C16" s="94" t="s">
        <v>89</v>
      </c>
      <c r="D16" s="13">
        <f>(SUM(D22:H22)-1)*D17/100</f>
        <v>-3.028250610000004E-2</v>
      </c>
      <c r="E16" s="62"/>
      <c r="F16" s="62"/>
      <c r="G16" s="62"/>
      <c r="H16" s="63"/>
      <c r="I16" s="81" t="s">
        <v>62</v>
      </c>
      <c r="J16" s="82" t="s">
        <v>90</v>
      </c>
      <c r="K16" s="13">
        <f>(K22-1)*K17/100</f>
        <v>-0.6039024944000001</v>
      </c>
      <c r="L16" s="66"/>
      <c r="M16" s="67"/>
      <c r="N16" s="27"/>
    </row>
    <row r="17" spans="1:24" ht="18" x14ac:dyDescent="0.35">
      <c r="A17" s="27"/>
      <c r="B17" s="83" t="s">
        <v>64</v>
      </c>
      <c r="C17" s="84" t="s">
        <v>113</v>
      </c>
      <c r="D17" s="160">
        <v>53.13</v>
      </c>
      <c r="E17" s="64"/>
      <c r="F17" s="64"/>
      <c r="G17" s="64"/>
      <c r="H17" s="65"/>
      <c r="I17" s="83" t="s">
        <v>65</v>
      </c>
      <c r="J17" s="84" t="s">
        <v>114</v>
      </c>
      <c r="K17" s="160">
        <v>51.08</v>
      </c>
      <c r="L17" s="68"/>
      <c r="M17" s="69"/>
      <c r="N17" s="27"/>
    </row>
    <row r="18" spans="1:24" x14ac:dyDescent="0.25">
      <c r="A18" s="27"/>
      <c r="B18" s="42"/>
      <c r="C18" s="70"/>
      <c r="D18" s="54" t="s">
        <v>54</v>
      </c>
      <c r="E18" s="54" t="s">
        <v>52</v>
      </c>
      <c r="F18" s="54" t="s">
        <v>53</v>
      </c>
      <c r="G18" s="54" t="s">
        <v>55</v>
      </c>
      <c r="H18" s="71" t="s">
        <v>77</v>
      </c>
      <c r="I18" s="42"/>
      <c r="J18" s="72"/>
      <c r="K18" s="73" t="s">
        <v>78</v>
      </c>
      <c r="L18" s="37" t="s">
        <v>56</v>
      </c>
      <c r="M18" s="74" t="s">
        <v>57</v>
      </c>
      <c r="N18" s="27"/>
    </row>
    <row r="19" spans="1:24" ht="18" x14ac:dyDescent="0.35">
      <c r="A19" s="27"/>
      <c r="B19" s="75" t="s">
        <v>66</v>
      </c>
      <c r="C19" s="76" t="s">
        <v>71</v>
      </c>
      <c r="D19" s="77" t="s">
        <v>116</v>
      </c>
      <c r="E19" s="77" t="s">
        <v>117</v>
      </c>
      <c r="F19" s="77" t="s">
        <v>118</v>
      </c>
      <c r="G19" s="77" t="s">
        <v>119</v>
      </c>
      <c r="H19" s="78" t="s">
        <v>120</v>
      </c>
      <c r="I19" s="161" t="s">
        <v>69</v>
      </c>
      <c r="J19" s="76" t="s">
        <v>72</v>
      </c>
      <c r="K19" s="80" t="s">
        <v>86</v>
      </c>
      <c r="L19" s="77" t="s">
        <v>76</v>
      </c>
      <c r="M19" s="78" t="s">
        <v>75</v>
      </c>
      <c r="N19" s="27"/>
    </row>
    <row r="20" spans="1:24" ht="18" x14ac:dyDescent="0.35">
      <c r="A20" s="27"/>
      <c r="B20" s="42" t="s">
        <v>67</v>
      </c>
      <c r="C20" s="95" t="s">
        <v>87</v>
      </c>
      <c r="D20" s="158">
        <v>1.41</v>
      </c>
      <c r="E20" s="158">
        <v>2.0299999999999998</v>
      </c>
      <c r="F20" s="158">
        <v>0.77</v>
      </c>
      <c r="G20" s="158">
        <v>1</v>
      </c>
      <c r="H20" s="159">
        <v>0</v>
      </c>
      <c r="I20" s="42" t="s">
        <v>70</v>
      </c>
      <c r="J20" s="85" t="s">
        <v>87</v>
      </c>
      <c r="K20" s="158">
        <v>-3.66</v>
      </c>
      <c r="L20" s="158">
        <v>0</v>
      </c>
      <c r="M20" s="159">
        <v>0</v>
      </c>
      <c r="N20" s="27"/>
    </row>
    <row r="21" spans="1:24" ht="30" x14ac:dyDescent="0.25">
      <c r="A21" s="27"/>
      <c r="B21" s="86" t="s">
        <v>68</v>
      </c>
      <c r="C21" s="96" t="s">
        <v>88</v>
      </c>
      <c r="D21" s="158">
        <v>26.13</v>
      </c>
      <c r="E21" s="158">
        <v>6.71</v>
      </c>
      <c r="F21" s="158">
        <v>23.41</v>
      </c>
      <c r="G21" s="158">
        <v>25.81</v>
      </c>
      <c r="H21" s="159">
        <v>17.93</v>
      </c>
      <c r="I21" s="86" t="s">
        <v>91</v>
      </c>
      <c r="J21" s="87" t="s">
        <v>73</v>
      </c>
      <c r="K21" s="158">
        <v>4.9800000000000004</v>
      </c>
      <c r="L21" s="158">
        <v>7.85</v>
      </c>
      <c r="M21" s="159">
        <v>87.17</v>
      </c>
      <c r="N21" s="27"/>
    </row>
    <row r="22" spans="1:24" ht="32.25" customHeight="1" x14ac:dyDescent="0.25">
      <c r="A22" s="27"/>
      <c r="B22" s="90" t="s">
        <v>96</v>
      </c>
      <c r="C22" s="91" t="s">
        <v>81</v>
      </c>
      <c r="D22" s="92">
        <f>D20*D21/100</f>
        <v>0.36843300000000001</v>
      </c>
      <c r="E22" s="92">
        <f>E20*E21/100</f>
        <v>0.13621299999999997</v>
      </c>
      <c r="F22" s="92">
        <f>F20*F21/100</f>
        <v>0.180257</v>
      </c>
      <c r="G22" s="92">
        <f>G20*G21/100</f>
        <v>0.2581</v>
      </c>
      <c r="H22" s="93">
        <f>H20*H21/100</f>
        <v>0</v>
      </c>
      <c r="I22" s="88" t="s">
        <v>97</v>
      </c>
      <c r="J22" s="89" t="s">
        <v>74</v>
      </c>
      <c r="K22" s="92">
        <f>K20*K21/100</f>
        <v>-0.18226800000000001</v>
      </c>
      <c r="L22" s="92">
        <f t="shared" ref="L22:M22" si="0">L20*L21/100</f>
        <v>0</v>
      </c>
      <c r="M22" s="93">
        <f t="shared" si="0"/>
        <v>0</v>
      </c>
      <c r="N22" s="27"/>
    </row>
    <row r="23" spans="1:24" s="27" customFormat="1" x14ac:dyDescent="0.25">
      <c r="C23" s="32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24" s="27" customFormat="1" x14ac:dyDescent="0.25">
      <c r="A24" s="27" t="s">
        <v>99</v>
      </c>
      <c r="C24" s="32"/>
      <c r="D24" s="39"/>
      <c r="E24" s="39"/>
      <c r="F24" s="39"/>
      <c r="G24" s="39"/>
      <c r="H24" s="39"/>
      <c r="I24" s="39"/>
      <c r="J24" s="39"/>
      <c r="K24" s="39"/>
      <c r="L24" s="39"/>
    </row>
    <row r="25" spans="1:24" s="27" customFormat="1" x14ac:dyDescent="0.25">
      <c r="A25" s="27" t="s">
        <v>109</v>
      </c>
      <c r="C25" s="32"/>
      <c r="D25" s="39"/>
      <c r="E25" s="39"/>
      <c r="F25" s="39"/>
      <c r="G25" s="39"/>
      <c r="H25" s="39"/>
      <c r="I25" s="39"/>
      <c r="J25" s="39"/>
      <c r="K25" s="39"/>
      <c r="L25" s="39"/>
    </row>
    <row r="26" spans="1:24" s="27" customFormat="1" x14ac:dyDescent="0.25">
      <c r="C26" s="32"/>
      <c r="E26" s="40"/>
      <c r="G26" s="45"/>
      <c r="H26" s="45"/>
      <c r="I26" s="45"/>
    </row>
    <row r="27" spans="1:24" x14ac:dyDescent="0.25">
      <c r="A27" s="27"/>
      <c r="B27" s="97"/>
      <c r="C27" s="98"/>
      <c r="D27" s="99" t="s">
        <v>54</v>
      </c>
      <c r="E27" s="62" t="s">
        <v>52</v>
      </c>
      <c r="F27" s="62" t="s">
        <v>53</v>
      </c>
      <c r="G27" s="62" t="s">
        <v>55</v>
      </c>
      <c r="H27" s="100" t="s">
        <v>63</v>
      </c>
      <c r="I27" s="101" t="s">
        <v>78</v>
      </c>
      <c r="J27" s="62" t="s">
        <v>48</v>
      </c>
      <c r="K27" s="19" t="s">
        <v>58</v>
      </c>
      <c r="L27" s="27"/>
      <c r="M27" s="27"/>
      <c r="N27" s="27"/>
    </row>
    <row r="28" spans="1:24" ht="18" x14ac:dyDescent="0.35">
      <c r="A28" s="27"/>
      <c r="B28" s="72"/>
      <c r="C28" s="70"/>
      <c r="D28" s="79" t="s">
        <v>116</v>
      </c>
      <c r="E28" s="77" t="s">
        <v>117</v>
      </c>
      <c r="F28" s="77" t="s">
        <v>118</v>
      </c>
      <c r="G28" s="77" t="s">
        <v>119</v>
      </c>
      <c r="H28" s="78" t="s">
        <v>113</v>
      </c>
      <c r="I28" s="79" t="s">
        <v>86</v>
      </c>
      <c r="J28" s="78" t="s">
        <v>114</v>
      </c>
      <c r="K28" s="22" t="s">
        <v>12</v>
      </c>
      <c r="L28" s="27"/>
      <c r="M28" s="27"/>
      <c r="N28" s="27"/>
    </row>
    <row r="29" spans="1:24" ht="30.75" customHeight="1" x14ac:dyDescent="0.35">
      <c r="A29" s="27"/>
      <c r="B29" s="102" t="s">
        <v>82</v>
      </c>
      <c r="C29" s="103" t="s">
        <v>115</v>
      </c>
      <c r="D29" s="104">
        <f>D22*D17/100</f>
        <v>0.19574845290000004</v>
      </c>
      <c r="E29" s="105">
        <f>E22*D17/100</f>
        <v>7.2369966899999985E-2</v>
      </c>
      <c r="F29" s="105">
        <f>F22*D17/100</f>
        <v>9.5770544100000007E-2</v>
      </c>
      <c r="G29" s="105">
        <f>G22*D17/100</f>
        <v>0.13712853</v>
      </c>
      <c r="H29" s="105">
        <f>D17/100</f>
        <v>0.53129999999999999</v>
      </c>
      <c r="I29" s="104">
        <f>K22*K17/100</f>
        <v>-9.3102494399999999E-2</v>
      </c>
      <c r="J29" s="105">
        <f>K17/100</f>
        <v>0.51080000000000003</v>
      </c>
      <c r="K29" s="20">
        <f>SUM(D29:G29)-H29-I29+J29</f>
        <v>0.57361998830000005</v>
      </c>
      <c r="L29" s="27"/>
      <c r="M29" s="61"/>
      <c r="N29" s="27"/>
      <c r="X29" s="39"/>
    </row>
    <row r="30" spans="1:24" s="27" customFormat="1" x14ac:dyDescent="0.25">
      <c r="C30" s="32"/>
      <c r="D30" s="54"/>
      <c r="E30" s="50"/>
      <c r="F30" s="59"/>
      <c r="G30" s="60"/>
      <c r="H30" s="60"/>
      <c r="I30" s="54"/>
      <c r="J30" s="37"/>
      <c r="K30" s="37"/>
      <c r="V30" s="40"/>
      <c r="X30" s="39"/>
    </row>
    <row r="31" spans="1:24" s="27" customFormat="1" x14ac:dyDescent="0.25">
      <c r="A31" s="27" t="s">
        <v>92</v>
      </c>
      <c r="D31" s="54"/>
      <c r="E31" s="60"/>
      <c r="F31" s="60"/>
      <c r="G31" s="60"/>
      <c r="H31" s="60"/>
      <c r="I31" s="60"/>
      <c r="J31" s="37"/>
      <c r="K31" s="37"/>
    </row>
    <row r="32" spans="1:24" ht="45" x14ac:dyDescent="0.25">
      <c r="A32" s="106"/>
      <c r="B32" s="106" t="s">
        <v>80</v>
      </c>
      <c r="C32" s="107" t="s">
        <v>17</v>
      </c>
      <c r="D32" s="108" t="s">
        <v>54</v>
      </c>
      <c r="E32" s="109" t="s">
        <v>52</v>
      </c>
      <c r="F32" s="109" t="s">
        <v>53</v>
      </c>
      <c r="G32" s="109" t="s">
        <v>55</v>
      </c>
      <c r="H32" s="110" t="s">
        <v>63</v>
      </c>
      <c r="I32" s="111" t="s">
        <v>78</v>
      </c>
      <c r="J32" s="109" t="s">
        <v>48</v>
      </c>
      <c r="K32" s="106" t="s">
        <v>83</v>
      </c>
      <c r="L32" s="112" t="s">
        <v>93</v>
      </c>
      <c r="M32" s="112" t="s">
        <v>18</v>
      </c>
      <c r="N32" s="113" t="s">
        <v>10</v>
      </c>
      <c r="O32" s="37"/>
    </row>
    <row r="33" spans="1:35" ht="18" x14ac:dyDescent="0.35">
      <c r="A33" s="108" t="s">
        <v>15</v>
      </c>
      <c r="B33" s="114" t="s">
        <v>9</v>
      </c>
      <c r="C33" s="114" t="s">
        <v>11</v>
      </c>
      <c r="D33" s="79" t="s">
        <v>116</v>
      </c>
      <c r="E33" s="77" t="s">
        <v>117</v>
      </c>
      <c r="F33" s="77" t="s">
        <v>118</v>
      </c>
      <c r="G33" s="115" t="s">
        <v>119</v>
      </c>
      <c r="H33" s="78" t="s">
        <v>113</v>
      </c>
      <c r="I33" s="114" t="s">
        <v>86</v>
      </c>
      <c r="J33" s="78" t="s">
        <v>114</v>
      </c>
      <c r="K33" s="79"/>
      <c r="L33" s="77" t="s">
        <v>49</v>
      </c>
      <c r="M33" s="115" t="s">
        <v>13</v>
      </c>
      <c r="N33" s="116" t="s">
        <v>14</v>
      </c>
      <c r="O33" s="41"/>
    </row>
    <row r="34" spans="1:35" s="2" customFormat="1" x14ac:dyDescent="0.25">
      <c r="A34" s="41">
        <v>2017</v>
      </c>
      <c r="B34" s="248">
        <v>-5.7220318357924498E-3</v>
      </c>
      <c r="C34" s="249">
        <v>-8.89228072864056E-3</v>
      </c>
      <c r="D34" s="197">
        <f>D$29*$C34</f>
        <v>-1.7406501953838747E-3</v>
      </c>
      <c r="E34" s="198">
        <f t="shared" ref="D34:F35" si="1">E$29*$C34</f>
        <v>-6.4353406199722503E-4</v>
      </c>
      <c r="F34" s="198">
        <f t="shared" si="1"/>
        <v>-8.516185636718509E-4</v>
      </c>
      <c r="G34" s="198">
        <f t="shared" ref="G34:G36" si="2">G$29*$C34</f>
        <v>-1.2193853846658089E-3</v>
      </c>
      <c r="H34" s="198">
        <f t="shared" ref="H34:J36" si="3">H$29*$C34</f>
        <v>-4.7244687511267293E-3</v>
      </c>
      <c r="I34" s="118">
        <f t="shared" si="3"/>
        <v>8.2789351674148566E-4</v>
      </c>
      <c r="J34" s="119">
        <f t="shared" si="3"/>
        <v>-4.542176996189598E-3</v>
      </c>
      <c r="K34" s="120">
        <f t="shared" ref="K34" si="4">SUM(D34:G34)-H34-I34+J34</f>
        <v>-5.1007899675231134E-3</v>
      </c>
      <c r="L34" s="56">
        <f t="shared" ref="L34" si="5">B34-K34</f>
        <v>-6.2124186826933644E-4</v>
      </c>
      <c r="M34" s="122"/>
      <c r="N34" s="121">
        <f t="shared" ref="N34:N35" si="6">L34-M34</f>
        <v>-6.2124186826933644E-4</v>
      </c>
      <c r="O34" s="24"/>
      <c r="P34" s="4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x14ac:dyDescent="0.25">
      <c r="A35" s="41">
        <v>2018</v>
      </c>
      <c r="B35" s="117">
        <v>-5.5353733211945099E-3</v>
      </c>
      <c r="C35" s="250">
        <v>8.9089594850129698E-4</v>
      </c>
      <c r="D35" s="117">
        <f t="shared" si="1"/>
        <v>1.74391503614007E-4</v>
      </c>
      <c r="E35" s="55">
        <f t="shared" si="1"/>
        <v>6.4474110304382957E-5</v>
      </c>
      <c r="F35" s="55">
        <f t="shared" si="1"/>
        <v>8.5321589724454794E-5</v>
      </c>
      <c r="G35" s="55">
        <f t="shared" si="2"/>
        <v>1.2216725180093856E-4</v>
      </c>
      <c r="H35" s="55">
        <f t="shared" si="3"/>
        <v>4.7333301743873908E-4</v>
      </c>
      <c r="I35" s="118">
        <f t="shared" si="3"/>
        <v>-8.294463505632469E-5</v>
      </c>
      <c r="J35" s="119">
        <f t="shared" si="3"/>
        <v>4.5506965049446255E-4</v>
      </c>
      <c r="K35" s="120">
        <f>SUM(D35:G35)-H35-I35+J35</f>
        <v>5.1103572355583153E-4</v>
      </c>
      <c r="L35" s="56">
        <f>B35-K35</f>
        <v>-6.0464090447503414E-3</v>
      </c>
      <c r="M35" s="56">
        <v>-7.9014820288559901E-4</v>
      </c>
      <c r="N35" s="121">
        <f t="shared" si="6"/>
        <v>-5.2562608418647424E-3</v>
      </c>
      <c r="P35" s="43"/>
      <c r="Q35" s="45"/>
    </row>
    <row r="36" spans="1:35" x14ac:dyDescent="0.25">
      <c r="A36" s="123">
        <v>2019</v>
      </c>
      <c r="B36" s="124">
        <v>-1.60319301038305E-3</v>
      </c>
      <c r="C36" s="251">
        <v>5.86507941723227E-3</v>
      </c>
      <c r="D36" s="124">
        <f>D$29*$C36</f>
        <v>1.1480802220588506E-3</v>
      </c>
      <c r="E36" s="125">
        <f t="shared" ref="E36:F36" si="7">E$29*$C36</f>
        <v>4.2445560329097058E-4</v>
      </c>
      <c r="F36" s="125">
        <f t="shared" si="7"/>
        <v>5.6170184697804549E-4</v>
      </c>
      <c r="G36" s="125">
        <f t="shared" si="2"/>
        <v>8.0426971881831784E-4</v>
      </c>
      <c r="H36" s="125">
        <f t="shared" si="3"/>
        <v>3.1161166943755049E-3</v>
      </c>
      <c r="I36" s="124">
        <f t="shared" si="3"/>
        <v>-5.4605352359842266E-4</v>
      </c>
      <c r="J36" s="125">
        <f t="shared" si="3"/>
        <v>2.9958825663222439E-3</v>
      </c>
      <c r="K36" s="126">
        <f>SUM(D36:G36)-H36-I36+J36</f>
        <v>3.3643267866913466E-3</v>
      </c>
      <c r="L36" s="57">
        <f>B36-K36</f>
        <v>-4.9675197970743962E-3</v>
      </c>
      <c r="M36" s="125">
        <v>1.0295307854521899E-3</v>
      </c>
      <c r="N36" s="127">
        <f>L36-M36</f>
        <v>-5.9970505825265863E-3</v>
      </c>
      <c r="P36" s="43"/>
      <c r="Q36" s="45"/>
    </row>
    <row r="37" spans="1:35" x14ac:dyDescent="0.25">
      <c r="A37" s="41"/>
      <c r="B37" s="55"/>
      <c r="C37" s="55"/>
      <c r="D37" s="55"/>
      <c r="E37" s="55"/>
      <c r="F37" s="55"/>
      <c r="G37" s="55"/>
      <c r="H37" s="55"/>
      <c r="I37" s="55"/>
      <c r="J37" s="55"/>
      <c r="K37" s="56"/>
      <c r="L37" s="56"/>
      <c r="M37" s="55"/>
      <c r="N37" s="56"/>
      <c r="P37" s="43"/>
      <c r="Q37" s="45"/>
    </row>
    <row r="38" spans="1:35" s="27" customFormat="1" x14ac:dyDescent="0.25">
      <c r="A38" s="32" t="s">
        <v>94</v>
      </c>
      <c r="C38" s="37"/>
      <c r="K38" s="57"/>
      <c r="L38" s="45"/>
      <c r="M38" s="58"/>
      <c r="N38" s="40"/>
    </row>
    <row r="39" spans="1:35" ht="45" x14ac:dyDescent="0.25">
      <c r="A39" s="108"/>
      <c r="B39" s="136" t="s">
        <v>80</v>
      </c>
      <c r="C39" s="107" t="s">
        <v>95</v>
      </c>
      <c r="D39" s="108" t="s">
        <v>54</v>
      </c>
      <c r="E39" s="109" t="s">
        <v>52</v>
      </c>
      <c r="F39" s="109" t="s">
        <v>53</v>
      </c>
      <c r="G39" s="109" t="s">
        <v>55</v>
      </c>
      <c r="H39" s="110" t="s">
        <v>63</v>
      </c>
      <c r="I39" s="111" t="s">
        <v>78</v>
      </c>
      <c r="J39" s="137" t="s">
        <v>48</v>
      </c>
      <c r="K39" s="106" t="s">
        <v>83</v>
      </c>
      <c r="L39" s="112" t="s">
        <v>93</v>
      </c>
      <c r="M39" s="112" t="s">
        <v>18</v>
      </c>
      <c r="N39" s="113" t="s">
        <v>10</v>
      </c>
    </row>
    <row r="40" spans="1:35" ht="18" x14ac:dyDescent="0.35">
      <c r="A40" s="123" t="s">
        <v>15</v>
      </c>
      <c r="B40" s="138" t="s">
        <v>9</v>
      </c>
      <c r="C40" s="138" t="s">
        <v>16</v>
      </c>
      <c r="D40" s="79" t="s">
        <v>116</v>
      </c>
      <c r="E40" s="77" t="s">
        <v>117</v>
      </c>
      <c r="F40" s="77" t="s">
        <v>118</v>
      </c>
      <c r="G40" s="115" t="s">
        <v>119</v>
      </c>
      <c r="H40" s="78" t="s">
        <v>113</v>
      </c>
      <c r="I40" s="114" t="s">
        <v>86</v>
      </c>
      <c r="J40" s="78" t="s">
        <v>114</v>
      </c>
      <c r="K40" s="139"/>
      <c r="L40" s="77" t="s">
        <v>49</v>
      </c>
      <c r="M40" s="77" t="s">
        <v>13</v>
      </c>
      <c r="N40" s="116" t="s">
        <v>14</v>
      </c>
    </row>
    <row r="41" spans="1:35" x14ac:dyDescent="0.25">
      <c r="A41" s="41">
        <f>A34</f>
        <v>2017</v>
      </c>
      <c r="B41" s="128">
        <f>$C41*B34</f>
        <v>-1279</v>
      </c>
      <c r="C41" s="129">
        <v>223522</v>
      </c>
      <c r="D41" s="129">
        <f t="shared" ref="D41:J43" si="8">$C41*D34</f>
        <v>-389.07361297259445</v>
      </c>
      <c r="E41" s="130">
        <f t="shared" si="8"/>
        <v>-143.84402060574374</v>
      </c>
      <c r="F41" s="130">
        <f t="shared" si="8"/>
        <v>-190.35548458905944</v>
      </c>
      <c r="G41" s="130">
        <f t="shared" si="8"/>
        <v>-272.55945995127092</v>
      </c>
      <c r="H41" s="130">
        <f t="shared" si="8"/>
        <v>-1056.0227041893488</v>
      </c>
      <c r="I41" s="129">
        <f t="shared" si="8"/>
        <v>185.05241464909037</v>
      </c>
      <c r="J41" s="130">
        <f t="shared" si="8"/>
        <v>-1015.2764865422913</v>
      </c>
      <c r="K41" s="129">
        <f>SUM(D41:G41)-H41-I41+J41</f>
        <v>-1140.1387751207014</v>
      </c>
      <c r="L41" s="131">
        <f t="shared" ref="L41:L42" si="9">B41-K41</f>
        <v>-138.86122487929856</v>
      </c>
      <c r="M41" s="130"/>
      <c r="N41" s="140">
        <f>(L41-M41)</f>
        <v>-138.86122487929856</v>
      </c>
      <c r="O41" s="156"/>
      <c r="P41" s="49"/>
    </row>
    <row r="42" spans="1:35" x14ac:dyDescent="0.25">
      <c r="A42" s="41">
        <f>A35</f>
        <v>2018</v>
      </c>
      <c r="B42" s="128">
        <f>$C42*B35</f>
        <v>-1289.0096913214834</v>
      </c>
      <c r="C42" s="129">
        <v>232867.70675176801</v>
      </c>
      <c r="D42" s="129">
        <f t="shared" si="8"/>
        <v>40.610149523586472</v>
      </c>
      <c r="E42" s="130">
        <f t="shared" si="8"/>
        <v>15.013938211442195</v>
      </c>
      <c r="F42" s="130">
        <f t="shared" si="8"/>
        <v>19.868642935549001</v>
      </c>
      <c r="G42" s="130">
        <f t="shared" si="8"/>
        <v>28.448807767050365</v>
      </c>
      <c r="H42" s="130">
        <f t="shared" si="8"/>
        <v>110.22397430085378</v>
      </c>
      <c r="I42" s="129">
        <f t="shared" si="8"/>
        <v>-19.315126952928633</v>
      </c>
      <c r="J42" s="130">
        <f t="shared" si="8"/>
        <v>105.97102592297406</v>
      </c>
      <c r="K42" s="129">
        <f t="shared" ref="K42" si="10">SUM(D42:G42)-H42-I42+J42</f>
        <v>119.00371701267696</v>
      </c>
      <c r="L42" s="131">
        <f t="shared" si="9"/>
        <v>-1408.0134083341604</v>
      </c>
      <c r="M42" s="130">
        <f>M35*C42</f>
        <v>-184.00000000000017</v>
      </c>
      <c r="N42" s="140">
        <f>(L42-M42)</f>
        <v>-1224.0134083341602</v>
      </c>
      <c r="O42" s="156"/>
    </row>
    <row r="43" spans="1:35" x14ac:dyDescent="0.25">
      <c r="A43" s="123">
        <f>A36</f>
        <v>2019</v>
      </c>
      <c r="B43" s="132">
        <f>$C43*B36</f>
        <v>-389.30186280901114</v>
      </c>
      <c r="C43" s="133">
        <v>242829.066923137</v>
      </c>
      <c r="D43" s="133">
        <f t="shared" si="8"/>
        <v>278.78724907545859</v>
      </c>
      <c r="E43" s="134">
        <f t="shared" si="8"/>
        <v>103.07015809744358</v>
      </c>
      <c r="F43" s="134">
        <f t="shared" si="8"/>
        <v>136.39753539068147</v>
      </c>
      <c r="G43" s="134">
        <f t="shared" si="8"/>
        <v>195.30006537518588</v>
      </c>
      <c r="H43" s="134">
        <f t="shared" si="8"/>
        <v>756.68370931881395</v>
      </c>
      <c r="I43" s="133">
        <f t="shared" si="8"/>
        <v>-132.59766762549614</v>
      </c>
      <c r="J43" s="134">
        <f t="shared" si="8"/>
        <v>727.48736819132364</v>
      </c>
      <c r="K43" s="133">
        <f>SUM(D43:G43)-H43-I43+J43</f>
        <v>816.95633443677536</v>
      </c>
      <c r="L43" s="135">
        <f>B43-K43</f>
        <v>-1206.2581972457865</v>
      </c>
      <c r="M43" s="134">
        <f>M36*C43</f>
        <v>249.99999999999963</v>
      </c>
      <c r="N43" s="141">
        <f>(L43-M43)</f>
        <v>-1456.2581972457861</v>
      </c>
      <c r="O43" s="156"/>
      <c r="U43" s="46"/>
    </row>
    <row r="44" spans="1:35" x14ac:dyDescent="0.25">
      <c r="A44" s="54"/>
      <c r="B44" s="131"/>
      <c r="C44" s="130"/>
      <c r="D44" s="130"/>
      <c r="E44" s="130"/>
      <c r="F44" s="130"/>
      <c r="G44" s="130"/>
      <c r="H44" s="130"/>
      <c r="I44" s="130"/>
      <c r="J44" s="130"/>
      <c r="K44" s="130"/>
      <c r="L44" s="131"/>
      <c r="M44" s="50"/>
      <c r="N44" s="131"/>
      <c r="O44" s="156"/>
      <c r="U44" s="46"/>
    </row>
    <row r="45" spans="1:35" s="27" customFormat="1" x14ac:dyDescent="0.25">
      <c r="B45" s="37"/>
      <c r="C45" s="47"/>
      <c r="D45" s="48"/>
    </row>
    <row r="46" spans="1:35" s="27" customFormat="1" x14ac:dyDescent="0.25">
      <c r="C46" s="32"/>
    </row>
    <row r="47" spans="1:35" s="27" customFormat="1" x14ac:dyDescent="0.25">
      <c r="C47" s="32"/>
    </row>
    <row r="48" spans="1:35" s="27" customFormat="1" x14ac:dyDescent="0.25"/>
    <row r="49" spans="3:12" s="27" customFormat="1" x14ac:dyDescent="0.25"/>
    <row r="50" spans="3:12" s="27" customFormat="1" x14ac:dyDescent="0.25"/>
    <row r="51" spans="3:12" s="27" customFormat="1" x14ac:dyDescent="0.25"/>
    <row r="52" spans="3:12" s="27" customFormat="1" x14ac:dyDescent="0.25"/>
    <row r="53" spans="3:12" s="27" customFormat="1" x14ac:dyDescent="0.25"/>
    <row r="54" spans="3:12" s="27" customFormat="1" x14ac:dyDescent="0.25"/>
    <row r="55" spans="3:12" s="27" customFormat="1" x14ac:dyDescent="0.25">
      <c r="C55" s="32"/>
      <c r="E55" s="37"/>
      <c r="F55" s="37"/>
      <c r="G55" s="50"/>
      <c r="H55" s="50"/>
      <c r="I55" s="51"/>
      <c r="J55" s="51"/>
      <c r="K55" s="37"/>
      <c r="L55" s="37"/>
    </row>
    <row r="56" spans="3:12" s="27" customFormat="1" x14ac:dyDescent="0.25">
      <c r="C56" s="32"/>
      <c r="E56" s="52"/>
      <c r="F56" s="37"/>
      <c r="G56" s="53"/>
      <c r="H56" s="53"/>
      <c r="I56" s="51"/>
      <c r="J56" s="51"/>
      <c r="K56" s="37"/>
      <c r="L56" s="37"/>
    </row>
    <row r="57" spans="3:12" s="27" customFormat="1" x14ac:dyDescent="0.25">
      <c r="C57" s="32"/>
      <c r="E57" s="52"/>
      <c r="F57" s="37"/>
      <c r="G57" s="50"/>
      <c r="H57" s="50"/>
      <c r="I57" s="51"/>
      <c r="J57" s="51"/>
      <c r="K57" s="37"/>
      <c r="L57" s="37"/>
    </row>
    <row r="58" spans="3:12" s="27" customFormat="1" x14ac:dyDescent="0.25">
      <c r="C58" s="32"/>
      <c r="E58" s="142"/>
      <c r="F58" s="37"/>
      <c r="G58" s="50"/>
      <c r="H58" s="50"/>
      <c r="I58" s="51"/>
      <c r="J58" s="51"/>
      <c r="K58" s="37"/>
      <c r="L58" s="37"/>
    </row>
    <row r="59" spans="3:12" s="27" customFormat="1" x14ac:dyDescent="0.25">
      <c r="C59" s="32"/>
      <c r="E59" s="142"/>
      <c r="F59" s="37"/>
      <c r="G59" s="37"/>
      <c r="H59" s="37"/>
      <c r="I59" s="37"/>
      <c r="J59" s="37"/>
      <c r="K59" s="37"/>
      <c r="L59" s="37"/>
    </row>
    <row r="60" spans="3:12" s="27" customFormat="1" x14ac:dyDescent="0.25">
      <c r="C60" s="32"/>
      <c r="E60" s="37"/>
      <c r="F60" s="37"/>
      <c r="G60" s="37"/>
      <c r="H60" s="37"/>
      <c r="I60" s="37"/>
      <c r="J60" s="37"/>
      <c r="K60" s="37"/>
      <c r="L60" s="37"/>
    </row>
    <row r="61" spans="3:12" s="27" customFormat="1" x14ac:dyDescent="0.25">
      <c r="C61" s="32"/>
      <c r="E61" s="37"/>
      <c r="F61" s="37"/>
      <c r="G61" s="37"/>
      <c r="H61" s="37"/>
      <c r="I61" s="37"/>
      <c r="J61" s="37"/>
      <c r="K61" s="37"/>
      <c r="L61" s="37"/>
    </row>
    <row r="62" spans="3:12" s="27" customFormat="1" x14ac:dyDescent="0.25">
      <c r="C62" s="32"/>
    </row>
    <row r="63" spans="3:12" s="27" customFormat="1" x14ac:dyDescent="0.25">
      <c r="C63" s="32"/>
    </row>
    <row r="64" spans="3:12" s="27" customFormat="1" x14ac:dyDescent="0.25">
      <c r="C64" s="32"/>
    </row>
    <row r="65" spans="3:3" s="27" customFormat="1" x14ac:dyDescent="0.25">
      <c r="C65" s="32"/>
    </row>
    <row r="66" spans="3:3" s="27" customFormat="1" x14ac:dyDescent="0.25">
      <c r="C66" s="32"/>
    </row>
    <row r="67" spans="3:3" s="27" customFormat="1" x14ac:dyDescent="0.25">
      <c r="C67" s="32"/>
    </row>
    <row r="68" spans="3:3" s="27" customFormat="1" x14ac:dyDescent="0.25">
      <c r="C68" s="32"/>
    </row>
    <row r="69" spans="3:3" s="27" customFormat="1" x14ac:dyDescent="0.25">
      <c r="C69" s="32"/>
    </row>
    <row r="70" spans="3:3" s="27" customFormat="1" x14ac:dyDescent="0.25">
      <c r="C70" s="32"/>
    </row>
    <row r="71" spans="3:3" s="27" customFormat="1" x14ac:dyDescent="0.25">
      <c r="C71" s="32"/>
    </row>
    <row r="72" spans="3:3" s="27" customFormat="1" x14ac:dyDescent="0.25">
      <c r="C72" s="32"/>
    </row>
    <row r="73" spans="3:3" s="27" customFormat="1" x14ac:dyDescent="0.25">
      <c r="C73" s="32"/>
    </row>
    <row r="74" spans="3:3" s="27" customFormat="1" x14ac:dyDescent="0.25">
      <c r="C74" s="32"/>
    </row>
    <row r="75" spans="3:3" s="27" customFormat="1" x14ac:dyDescent="0.25">
      <c r="C75" s="32"/>
    </row>
    <row r="76" spans="3:3" s="27" customFormat="1" x14ac:dyDescent="0.25">
      <c r="C76" s="32"/>
    </row>
    <row r="77" spans="3:3" s="27" customFormat="1" x14ac:dyDescent="0.25">
      <c r="C77" s="32"/>
    </row>
    <row r="78" spans="3:3" s="27" customFormat="1" x14ac:dyDescent="0.25">
      <c r="C78" s="32"/>
    </row>
    <row r="79" spans="3:3" s="27" customFormat="1" x14ac:dyDescent="0.25">
      <c r="C79" s="32"/>
    </row>
    <row r="80" spans="3:3" s="27" customFormat="1" x14ac:dyDescent="0.25">
      <c r="C80" s="32"/>
    </row>
    <row r="81" spans="3:3" s="27" customFormat="1" x14ac:dyDescent="0.25">
      <c r="C81" s="32"/>
    </row>
    <row r="82" spans="3:3" s="27" customFormat="1" x14ac:dyDescent="0.25">
      <c r="C82" s="32"/>
    </row>
    <row r="83" spans="3:3" s="27" customFormat="1" x14ac:dyDescent="0.25">
      <c r="C83" s="32"/>
    </row>
    <row r="84" spans="3:3" s="27" customFormat="1" x14ac:dyDescent="0.25">
      <c r="C84" s="32"/>
    </row>
    <row r="85" spans="3:3" s="27" customFormat="1" x14ac:dyDescent="0.25">
      <c r="C85" s="32"/>
    </row>
    <row r="86" spans="3:3" s="27" customFormat="1" x14ac:dyDescent="0.25">
      <c r="C86" s="32"/>
    </row>
    <row r="87" spans="3:3" s="27" customFormat="1" x14ac:dyDescent="0.25">
      <c r="C87" s="32"/>
    </row>
    <row r="88" spans="3:3" s="27" customFormat="1" x14ac:dyDescent="0.25">
      <c r="C88" s="32"/>
    </row>
    <row r="89" spans="3:3" s="27" customFormat="1" x14ac:dyDescent="0.25">
      <c r="C89" s="32"/>
    </row>
    <row r="90" spans="3:3" s="27" customFormat="1" x14ac:dyDescent="0.25">
      <c r="C90" s="32"/>
    </row>
    <row r="91" spans="3:3" s="27" customFormat="1" x14ac:dyDescent="0.25">
      <c r="C91" s="32"/>
    </row>
    <row r="92" spans="3:3" s="27" customFormat="1" x14ac:dyDescent="0.25">
      <c r="C92" s="32"/>
    </row>
    <row r="93" spans="3:3" s="27" customFormat="1" x14ac:dyDescent="0.25">
      <c r="C93" s="32"/>
    </row>
    <row r="94" spans="3:3" s="27" customFormat="1" x14ac:dyDescent="0.25">
      <c r="C94" s="32"/>
    </row>
    <row r="95" spans="3:3" s="27" customFormat="1" x14ac:dyDescent="0.25">
      <c r="C95" s="32"/>
    </row>
    <row r="96" spans="3:3" s="27" customFormat="1" x14ac:dyDescent="0.25">
      <c r="C96" s="32"/>
    </row>
    <row r="97" spans="3:3" s="27" customFormat="1" x14ac:dyDescent="0.25">
      <c r="C97" s="32"/>
    </row>
    <row r="98" spans="3:3" s="27" customFormat="1" x14ac:dyDescent="0.25">
      <c r="C98" s="32"/>
    </row>
    <row r="99" spans="3:3" s="27" customFormat="1" x14ac:dyDescent="0.25">
      <c r="C99" s="32"/>
    </row>
    <row r="100" spans="3:3" s="27" customFormat="1" x14ac:dyDescent="0.25">
      <c r="C100" s="32"/>
    </row>
    <row r="101" spans="3:3" s="27" customFormat="1" x14ac:dyDescent="0.25">
      <c r="C101" s="32"/>
    </row>
    <row r="102" spans="3:3" s="27" customFormat="1" x14ac:dyDescent="0.25">
      <c r="C102" s="32"/>
    </row>
    <row r="103" spans="3:3" s="27" customFormat="1" x14ac:dyDescent="0.25">
      <c r="C103" s="32"/>
    </row>
    <row r="104" spans="3:3" s="27" customFormat="1" x14ac:dyDescent="0.25">
      <c r="C104" s="32"/>
    </row>
    <row r="105" spans="3:3" s="27" customFormat="1" x14ac:dyDescent="0.25">
      <c r="C105" s="32"/>
    </row>
    <row r="106" spans="3:3" s="27" customFormat="1" x14ac:dyDescent="0.25">
      <c r="C106" s="32"/>
    </row>
    <row r="107" spans="3:3" s="27" customFormat="1" x14ac:dyDescent="0.25">
      <c r="C107" s="32"/>
    </row>
    <row r="108" spans="3:3" s="27" customFormat="1" x14ac:dyDescent="0.25">
      <c r="C108" s="32"/>
    </row>
    <row r="109" spans="3:3" s="27" customFormat="1" x14ac:dyDescent="0.25">
      <c r="C109" s="32"/>
    </row>
    <row r="110" spans="3:3" s="27" customFormat="1" x14ac:dyDescent="0.25">
      <c r="C110" s="32"/>
    </row>
    <row r="111" spans="3:3" s="27" customFormat="1" x14ac:dyDescent="0.25">
      <c r="C111" s="32"/>
    </row>
    <row r="112" spans="3:3" s="27" customFormat="1" x14ac:dyDescent="0.25">
      <c r="C112" s="32"/>
    </row>
    <row r="113" spans="3:3" s="27" customFormat="1" x14ac:dyDescent="0.25">
      <c r="C113" s="32"/>
    </row>
    <row r="114" spans="3:3" s="27" customFormat="1" x14ac:dyDescent="0.25">
      <c r="C114" s="32"/>
    </row>
    <row r="115" spans="3:3" s="27" customFormat="1" x14ac:dyDescent="0.25">
      <c r="C115" s="32"/>
    </row>
    <row r="116" spans="3:3" s="27" customFormat="1" x14ac:dyDescent="0.25">
      <c r="C116" s="32"/>
    </row>
    <row r="117" spans="3:3" s="27" customFormat="1" x14ac:dyDescent="0.25">
      <c r="C117" s="32"/>
    </row>
    <row r="118" spans="3:3" s="27" customFormat="1" x14ac:dyDescent="0.25">
      <c r="C118" s="32"/>
    </row>
    <row r="119" spans="3:3" s="27" customFormat="1" x14ac:dyDescent="0.25">
      <c r="C119" s="32"/>
    </row>
    <row r="120" spans="3:3" s="27" customFormat="1" x14ac:dyDescent="0.25">
      <c r="C120" s="32"/>
    </row>
    <row r="121" spans="3:3" s="27" customFormat="1" x14ac:dyDescent="0.25">
      <c r="C121" s="32"/>
    </row>
    <row r="122" spans="3:3" s="27" customFormat="1" x14ac:dyDescent="0.25">
      <c r="C122" s="32"/>
    </row>
    <row r="123" spans="3:3" s="27" customFormat="1" x14ac:dyDescent="0.25">
      <c r="C123" s="32"/>
    </row>
    <row r="124" spans="3:3" s="27" customFormat="1" x14ac:dyDescent="0.25">
      <c r="C124" s="32"/>
    </row>
    <row r="125" spans="3:3" s="27" customFormat="1" x14ac:dyDescent="0.25">
      <c r="C125" s="32"/>
    </row>
    <row r="126" spans="3:3" s="27" customFormat="1" x14ac:dyDescent="0.25">
      <c r="C126" s="32"/>
    </row>
    <row r="127" spans="3:3" s="27" customFormat="1" x14ac:dyDescent="0.25">
      <c r="C127" s="32"/>
    </row>
    <row r="128" spans="3:3" s="27" customFormat="1" x14ac:dyDescent="0.25">
      <c r="C128" s="32"/>
    </row>
    <row r="129" spans="3:3" s="27" customFormat="1" x14ac:dyDescent="0.25">
      <c r="C129" s="32"/>
    </row>
    <row r="130" spans="3:3" s="27" customFormat="1" x14ac:dyDescent="0.25">
      <c r="C130" s="32"/>
    </row>
    <row r="131" spans="3:3" s="27" customFormat="1" x14ac:dyDescent="0.25">
      <c r="C131" s="32"/>
    </row>
    <row r="132" spans="3:3" s="27" customFormat="1" x14ac:dyDescent="0.25">
      <c r="C132" s="32"/>
    </row>
    <row r="133" spans="3:3" s="27" customFormat="1" x14ac:dyDescent="0.25">
      <c r="C133" s="32"/>
    </row>
    <row r="134" spans="3:3" s="27" customFormat="1" x14ac:dyDescent="0.25">
      <c r="C134" s="32"/>
    </row>
    <row r="135" spans="3:3" s="27" customFormat="1" x14ac:dyDescent="0.25">
      <c r="C135" s="32"/>
    </row>
    <row r="136" spans="3:3" s="27" customFormat="1" x14ac:dyDescent="0.25">
      <c r="C136" s="32"/>
    </row>
    <row r="137" spans="3:3" s="27" customFormat="1" x14ac:dyDescent="0.25">
      <c r="C137" s="32"/>
    </row>
    <row r="138" spans="3:3" s="27" customFormat="1" x14ac:dyDescent="0.25">
      <c r="C138" s="32"/>
    </row>
    <row r="139" spans="3:3" s="27" customFormat="1" x14ac:dyDescent="0.25">
      <c r="C139" s="32"/>
    </row>
    <row r="140" spans="3:3" s="27" customFormat="1" x14ac:dyDescent="0.25">
      <c r="C140" s="32"/>
    </row>
    <row r="141" spans="3:3" s="27" customFormat="1" x14ac:dyDescent="0.25">
      <c r="C141" s="32"/>
    </row>
    <row r="142" spans="3:3" s="27" customFormat="1" x14ac:dyDescent="0.25">
      <c r="C142" s="32"/>
    </row>
    <row r="143" spans="3:3" s="27" customFormat="1" x14ac:dyDescent="0.25">
      <c r="C143" s="32"/>
    </row>
    <row r="144" spans="3:3" s="27" customFormat="1" x14ac:dyDescent="0.25">
      <c r="C144" s="32"/>
    </row>
    <row r="145" spans="3:3" s="27" customFormat="1" x14ac:dyDescent="0.25">
      <c r="C145" s="32"/>
    </row>
    <row r="146" spans="3:3" s="27" customFormat="1" x14ac:dyDescent="0.25">
      <c r="C146" s="32"/>
    </row>
    <row r="147" spans="3:3" s="27" customFormat="1" x14ac:dyDescent="0.25">
      <c r="C147" s="32"/>
    </row>
    <row r="148" spans="3:3" s="27" customFormat="1" x14ac:dyDescent="0.25">
      <c r="C148" s="32"/>
    </row>
    <row r="149" spans="3:3" s="27" customFormat="1" x14ac:dyDescent="0.25">
      <c r="C149" s="32"/>
    </row>
    <row r="150" spans="3:3" s="27" customFormat="1" x14ac:dyDescent="0.25">
      <c r="C150" s="32"/>
    </row>
    <row r="151" spans="3:3" s="27" customFormat="1" x14ac:dyDescent="0.25">
      <c r="C151" s="32"/>
    </row>
    <row r="152" spans="3:3" s="27" customFormat="1" x14ac:dyDescent="0.25">
      <c r="C152" s="32"/>
    </row>
    <row r="153" spans="3:3" s="27" customFormat="1" x14ac:dyDescent="0.25">
      <c r="C153" s="32"/>
    </row>
    <row r="154" spans="3:3" s="27" customFormat="1" x14ac:dyDescent="0.25">
      <c r="C154" s="32"/>
    </row>
    <row r="155" spans="3:3" s="27" customFormat="1" x14ac:dyDescent="0.25">
      <c r="C155" s="32"/>
    </row>
    <row r="156" spans="3:3" s="27" customFormat="1" x14ac:dyDescent="0.25">
      <c r="C156" s="32"/>
    </row>
    <row r="157" spans="3:3" s="27" customFormat="1" x14ac:dyDescent="0.25">
      <c r="C157" s="32"/>
    </row>
    <row r="158" spans="3:3" s="27" customFormat="1" x14ac:dyDescent="0.25">
      <c r="C158" s="32"/>
    </row>
    <row r="159" spans="3:3" s="27" customFormat="1" x14ac:dyDescent="0.25">
      <c r="C159" s="32"/>
    </row>
    <row r="160" spans="3:3" s="27" customFormat="1" x14ac:dyDescent="0.25">
      <c r="C160" s="32"/>
    </row>
    <row r="161" spans="3:3" s="27" customFormat="1" x14ac:dyDescent="0.25">
      <c r="C161" s="32"/>
    </row>
    <row r="162" spans="3:3" s="27" customFormat="1" x14ac:dyDescent="0.25">
      <c r="C162" s="32"/>
    </row>
    <row r="163" spans="3:3" s="27" customFormat="1" x14ac:dyDescent="0.25">
      <c r="C163" s="32"/>
    </row>
    <row r="164" spans="3:3" s="27" customFormat="1" x14ac:dyDescent="0.25">
      <c r="C164" s="32"/>
    </row>
    <row r="165" spans="3:3" s="27" customFormat="1" x14ac:dyDescent="0.25">
      <c r="C165" s="32"/>
    </row>
    <row r="166" spans="3:3" s="27" customFormat="1" x14ac:dyDescent="0.25">
      <c r="C166" s="32"/>
    </row>
    <row r="167" spans="3:3" s="27" customFormat="1" x14ac:dyDescent="0.25">
      <c r="C167" s="32"/>
    </row>
    <row r="168" spans="3:3" s="27" customFormat="1" x14ac:dyDescent="0.25">
      <c r="C168" s="32"/>
    </row>
    <row r="169" spans="3:3" s="27" customFormat="1" x14ac:dyDescent="0.25">
      <c r="C169" s="32"/>
    </row>
    <row r="170" spans="3:3" s="27" customFormat="1" x14ac:dyDescent="0.25">
      <c r="C170" s="32"/>
    </row>
    <row r="171" spans="3:3" s="27" customFormat="1" x14ac:dyDescent="0.25">
      <c r="C171" s="32"/>
    </row>
    <row r="172" spans="3:3" s="27" customFormat="1" x14ac:dyDescent="0.25">
      <c r="C172" s="32"/>
    </row>
    <row r="173" spans="3:3" s="27" customFormat="1" x14ac:dyDescent="0.25">
      <c r="C173" s="32"/>
    </row>
    <row r="174" spans="3:3" s="27" customFormat="1" x14ac:dyDescent="0.25">
      <c r="C174" s="32"/>
    </row>
    <row r="175" spans="3:3" s="27" customFormat="1" x14ac:dyDescent="0.25">
      <c r="C175" s="32"/>
    </row>
    <row r="176" spans="3:3" s="27" customFormat="1" x14ac:dyDescent="0.25">
      <c r="C176" s="32"/>
    </row>
    <row r="177" spans="3:3" s="27" customFormat="1" x14ac:dyDescent="0.25">
      <c r="C177" s="32"/>
    </row>
    <row r="178" spans="3:3" s="27" customFormat="1" x14ac:dyDescent="0.25">
      <c r="C178" s="32"/>
    </row>
    <row r="179" spans="3:3" s="27" customFormat="1" x14ac:dyDescent="0.25">
      <c r="C179" s="32"/>
    </row>
    <row r="180" spans="3:3" s="27" customFormat="1" x14ac:dyDescent="0.25">
      <c r="C180" s="32"/>
    </row>
    <row r="181" spans="3:3" s="27" customFormat="1" x14ac:dyDescent="0.25">
      <c r="C181" s="32"/>
    </row>
    <row r="182" spans="3:3" s="27" customFormat="1" x14ac:dyDescent="0.25">
      <c r="C182" s="32"/>
    </row>
    <row r="183" spans="3:3" s="27" customFormat="1" x14ac:dyDescent="0.25">
      <c r="C183" s="32"/>
    </row>
    <row r="184" spans="3:3" s="27" customFormat="1" x14ac:dyDescent="0.25">
      <c r="C184" s="32"/>
    </row>
    <row r="185" spans="3:3" s="27" customFormat="1" x14ac:dyDescent="0.25">
      <c r="C185" s="32"/>
    </row>
    <row r="186" spans="3:3" s="27" customFormat="1" x14ac:dyDescent="0.25">
      <c r="C186" s="32"/>
    </row>
    <row r="187" spans="3:3" s="27" customFormat="1" x14ac:dyDescent="0.25">
      <c r="C187" s="32"/>
    </row>
    <row r="188" spans="3:3" s="27" customFormat="1" x14ac:dyDescent="0.25">
      <c r="C188" s="32"/>
    </row>
    <row r="189" spans="3:3" s="27" customFormat="1" x14ac:dyDescent="0.25">
      <c r="C189" s="32"/>
    </row>
    <row r="190" spans="3:3" s="27" customFormat="1" x14ac:dyDescent="0.25">
      <c r="C190" s="32"/>
    </row>
    <row r="191" spans="3:3" s="27" customFormat="1" x14ac:dyDescent="0.25">
      <c r="C191" s="32"/>
    </row>
    <row r="192" spans="3:3" s="27" customFormat="1" x14ac:dyDescent="0.25">
      <c r="C192" s="32"/>
    </row>
    <row r="193" spans="3:3" s="27" customFormat="1" x14ac:dyDescent="0.25">
      <c r="C193" s="32"/>
    </row>
    <row r="194" spans="3:3" s="27" customFormat="1" x14ac:dyDescent="0.25">
      <c r="C194" s="32"/>
    </row>
    <row r="195" spans="3:3" s="27" customFormat="1" x14ac:dyDescent="0.25">
      <c r="C195" s="32"/>
    </row>
    <row r="196" spans="3:3" s="27" customFormat="1" x14ac:dyDescent="0.25">
      <c r="C196" s="32"/>
    </row>
    <row r="197" spans="3:3" s="27" customFormat="1" x14ac:dyDescent="0.25">
      <c r="C197" s="32"/>
    </row>
    <row r="198" spans="3:3" s="27" customFormat="1" x14ac:dyDescent="0.25">
      <c r="C198" s="32"/>
    </row>
    <row r="199" spans="3:3" s="27" customFormat="1" x14ac:dyDescent="0.25">
      <c r="C199" s="32"/>
    </row>
    <row r="200" spans="3:3" s="27" customFormat="1" x14ac:dyDescent="0.25">
      <c r="C200" s="32"/>
    </row>
    <row r="201" spans="3:3" s="27" customFormat="1" x14ac:dyDescent="0.25">
      <c r="C201" s="32"/>
    </row>
    <row r="202" spans="3:3" s="27" customFormat="1" x14ac:dyDescent="0.25">
      <c r="C202" s="32"/>
    </row>
    <row r="203" spans="3:3" s="27" customFormat="1" x14ac:dyDescent="0.25">
      <c r="C203" s="32"/>
    </row>
    <row r="204" spans="3:3" s="27" customFormat="1" x14ac:dyDescent="0.25">
      <c r="C204" s="32"/>
    </row>
    <row r="205" spans="3:3" s="27" customFormat="1" x14ac:dyDescent="0.25">
      <c r="C205" s="32"/>
    </row>
    <row r="206" spans="3:3" s="27" customFormat="1" x14ac:dyDescent="0.25">
      <c r="C206" s="32"/>
    </row>
    <row r="207" spans="3:3" s="27" customFormat="1" x14ac:dyDescent="0.25">
      <c r="C207" s="32"/>
    </row>
    <row r="208" spans="3:3" s="27" customFormat="1" x14ac:dyDescent="0.25">
      <c r="C208" s="32"/>
    </row>
    <row r="209" spans="3:3" s="27" customFormat="1" x14ac:dyDescent="0.25">
      <c r="C209" s="32"/>
    </row>
    <row r="210" spans="3:3" s="27" customFormat="1" x14ac:dyDescent="0.25">
      <c r="C210" s="32"/>
    </row>
    <row r="211" spans="3:3" s="27" customFormat="1" x14ac:dyDescent="0.25">
      <c r="C211" s="32"/>
    </row>
    <row r="212" spans="3:3" s="27" customFormat="1" x14ac:dyDescent="0.25">
      <c r="C212" s="32"/>
    </row>
    <row r="213" spans="3:3" s="27" customFormat="1" x14ac:dyDescent="0.25">
      <c r="C213" s="32"/>
    </row>
    <row r="214" spans="3:3" s="27" customFormat="1" x14ac:dyDescent="0.25">
      <c r="C214" s="32"/>
    </row>
    <row r="215" spans="3:3" s="27" customFormat="1" x14ac:dyDescent="0.25">
      <c r="C215" s="32"/>
    </row>
    <row r="216" spans="3:3" s="27" customFormat="1" x14ac:dyDescent="0.25">
      <c r="C216" s="32"/>
    </row>
    <row r="217" spans="3:3" s="27" customFormat="1" x14ac:dyDescent="0.25">
      <c r="C217" s="32"/>
    </row>
    <row r="218" spans="3:3" s="27" customFormat="1" x14ac:dyDescent="0.25">
      <c r="C218" s="32"/>
    </row>
    <row r="219" spans="3:3" s="27" customFormat="1" x14ac:dyDescent="0.25">
      <c r="C219" s="32"/>
    </row>
    <row r="220" spans="3:3" s="27" customFormat="1" x14ac:dyDescent="0.25">
      <c r="C220" s="32"/>
    </row>
    <row r="221" spans="3:3" s="27" customFormat="1" x14ac:dyDescent="0.25">
      <c r="C221" s="32"/>
    </row>
    <row r="222" spans="3:3" s="27" customFormat="1" x14ac:dyDescent="0.25">
      <c r="C222" s="32"/>
    </row>
    <row r="223" spans="3:3" s="27" customFormat="1" x14ac:dyDescent="0.25">
      <c r="C223" s="32"/>
    </row>
    <row r="224" spans="3:3" s="27" customFormat="1" x14ac:dyDescent="0.25">
      <c r="C224" s="32"/>
    </row>
    <row r="225" spans="3:3" s="27" customFormat="1" x14ac:dyDescent="0.25">
      <c r="C225" s="32"/>
    </row>
    <row r="226" spans="3:3" s="27" customFormat="1" x14ac:dyDescent="0.25">
      <c r="C226" s="32"/>
    </row>
    <row r="227" spans="3:3" s="27" customFormat="1" x14ac:dyDescent="0.25">
      <c r="C227" s="32"/>
    </row>
    <row r="228" spans="3:3" s="27" customFormat="1" x14ac:dyDescent="0.25">
      <c r="C228" s="32"/>
    </row>
    <row r="229" spans="3:3" s="27" customFormat="1" x14ac:dyDescent="0.25">
      <c r="C229" s="32"/>
    </row>
    <row r="230" spans="3:3" s="27" customFormat="1" x14ac:dyDescent="0.25">
      <c r="C230" s="32"/>
    </row>
    <row r="231" spans="3:3" s="27" customFormat="1" x14ac:dyDescent="0.25">
      <c r="C231" s="32"/>
    </row>
    <row r="232" spans="3:3" s="27" customFormat="1" x14ac:dyDescent="0.25">
      <c r="C232" s="32"/>
    </row>
    <row r="233" spans="3:3" s="27" customFormat="1" x14ac:dyDescent="0.25">
      <c r="C233" s="32"/>
    </row>
    <row r="234" spans="3:3" s="27" customFormat="1" x14ac:dyDescent="0.25">
      <c r="C234" s="32"/>
    </row>
    <row r="235" spans="3:3" s="27" customFormat="1" x14ac:dyDescent="0.25">
      <c r="C235" s="32"/>
    </row>
    <row r="236" spans="3:3" s="27" customFormat="1" x14ac:dyDescent="0.25">
      <c r="C236" s="32"/>
    </row>
    <row r="237" spans="3:3" s="27" customFormat="1" x14ac:dyDescent="0.25">
      <c r="C237" s="32"/>
    </row>
    <row r="238" spans="3:3" s="27" customFormat="1" x14ac:dyDescent="0.25">
      <c r="C238" s="32"/>
    </row>
    <row r="239" spans="3:3" s="27" customFormat="1" x14ac:dyDescent="0.25">
      <c r="C239" s="32"/>
    </row>
    <row r="240" spans="3:3" s="27" customFormat="1" x14ac:dyDescent="0.25">
      <c r="C240" s="32"/>
    </row>
    <row r="241" spans="3:3" s="27" customFormat="1" x14ac:dyDescent="0.25">
      <c r="C241" s="32"/>
    </row>
    <row r="242" spans="3:3" s="27" customFormat="1" x14ac:dyDescent="0.25">
      <c r="C242" s="32"/>
    </row>
    <row r="243" spans="3:3" s="27" customFormat="1" x14ac:dyDescent="0.25">
      <c r="C243" s="32"/>
    </row>
    <row r="244" spans="3:3" s="27" customFormat="1" x14ac:dyDescent="0.25">
      <c r="C244" s="32"/>
    </row>
    <row r="245" spans="3:3" s="27" customFormat="1" x14ac:dyDescent="0.25">
      <c r="C245" s="32"/>
    </row>
    <row r="246" spans="3:3" s="27" customFormat="1" x14ac:dyDescent="0.25">
      <c r="C246" s="32"/>
    </row>
    <row r="247" spans="3:3" s="27" customFormat="1" x14ac:dyDescent="0.25">
      <c r="C247" s="32"/>
    </row>
    <row r="248" spans="3:3" s="27" customFormat="1" x14ac:dyDescent="0.25">
      <c r="C248" s="32"/>
    </row>
    <row r="249" spans="3:3" s="27" customFormat="1" x14ac:dyDescent="0.25">
      <c r="C249" s="32"/>
    </row>
    <row r="250" spans="3:3" s="27" customFormat="1" x14ac:dyDescent="0.25">
      <c r="C250" s="32"/>
    </row>
    <row r="251" spans="3:3" s="27" customFormat="1" x14ac:dyDescent="0.25">
      <c r="C251" s="32"/>
    </row>
    <row r="252" spans="3:3" s="27" customFormat="1" x14ac:dyDescent="0.25">
      <c r="C252" s="32"/>
    </row>
    <row r="253" spans="3:3" s="27" customFormat="1" x14ac:dyDescent="0.25">
      <c r="C253" s="32"/>
    </row>
    <row r="254" spans="3:3" s="27" customFormat="1" x14ac:dyDescent="0.25">
      <c r="C254" s="32"/>
    </row>
    <row r="255" spans="3:3" s="27" customFormat="1" x14ac:dyDescent="0.25">
      <c r="C255" s="32"/>
    </row>
    <row r="256" spans="3:3" s="27" customFormat="1" x14ac:dyDescent="0.25">
      <c r="C256" s="32"/>
    </row>
    <row r="257" spans="3:3" s="27" customFormat="1" x14ac:dyDescent="0.25">
      <c r="C257" s="32"/>
    </row>
    <row r="258" spans="3:3" s="27" customFormat="1" x14ac:dyDescent="0.25">
      <c r="C258" s="32"/>
    </row>
    <row r="259" spans="3:3" s="27" customFormat="1" x14ac:dyDescent="0.25">
      <c r="C259" s="32"/>
    </row>
    <row r="260" spans="3:3" s="27" customFormat="1" x14ac:dyDescent="0.25">
      <c r="C260" s="32"/>
    </row>
    <row r="261" spans="3:3" s="27" customFormat="1" x14ac:dyDescent="0.25">
      <c r="C261" s="32"/>
    </row>
    <row r="262" spans="3:3" s="27" customFormat="1" x14ac:dyDescent="0.25">
      <c r="C262" s="32"/>
    </row>
    <row r="263" spans="3:3" s="27" customFormat="1" x14ac:dyDescent="0.25">
      <c r="C263" s="32"/>
    </row>
    <row r="264" spans="3:3" s="27" customFormat="1" x14ac:dyDescent="0.25">
      <c r="C264" s="32"/>
    </row>
    <row r="265" spans="3:3" s="27" customFormat="1" x14ac:dyDescent="0.25">
      <c r="C265" s="32"/>
    </row>
    <row r="266" spans="3:3" s="27" customFormat="1" x14ac:dyDescent="0.25">
      <c r="C266" s="32"/>
    </row>
    <row r="267" spans="3:3" s="27" customFormat="1" x14ac:dyDescent="0.25">
      <c r="C267" s="32"/>
    </row>
    <row r="268" spans="3:3" s="27" customFormat="1" x14ac:dyDescent="0.25">
      <c r="C268" s="32"/>
    </row>
    <row r="269" spans="3:3" s="27" customFormat="1" x14ac:dyDescent="0.25">
      <c r="C269" s="32"/>
    </row>
    <row r="270" spans="3:3" s="27" customFormat="1" x14ac:dyDescent="0.25">
      <c r="C270" s="32"/>
    </row>
    <row r="271" spans="3:3" s="27" customFormat="1" x14ac:dyDescent="0.25">
      <c r="C271" s="32"/>
    </row>
    <row r="272" spans="3:3" s="27" customFormat="1" x14ac:dyDescent="0.25">
      <c r="C272" s="32"/>
    </row>
    <row r="273" spans="3:3" s="27" customFormat="1" x14ac:dyDescent="0.25">
      <c r="C273" s="32"/>
    </row>
    <row r="274" spans="3:3" s="27" customFormat="1" x14ac:dyDescent="0.25">
      <c r="C274" s="32"/>
    </row>
    <row r="275" spans="3:3" s="27" customFormat="1" x14ac:dyDescent="0.25">
      <c r="C275" s="32"/>
    </row>
    <row r="276" spans="3:3" s="27" customFormat="1" x14ac:dyDescent="0.25">
      <c r="C276" s="32"/>
    </row>
    <row r="277" spans="3:3" s="27" customFormat="1" x14ac:dyDescent="0.25">
      <c r="C277" s="32"/>
    </row>
    <row r="278" spans="3:3" s="27" customFormat="1" x14ac:dyDescent="0.25">
      <c r="C278" s="32"/>
    </row>
    <row r="279" spans="3:3" s="27" customFormat="1" x14ac:dyDescent="0.25">
      <c r="C279" s="32"/>
    </row>
    <row r="280" spans="3:3" s="27" customFormat="1" x14ac:dyDescent="0.25">
      <c r="C280" s="32"/>
    </row>
    <row r="281" spans="3:3" s="27" customFormat="1" x14ac:dyDescent="0.25">
      <c r="C281" s="32"/>
    </row>
    <row r="282" spans="3:3" s="27" customFormat="1" x14ac:dyDescent="0.25">
      <c r="C282" s="32"/>
    </row>
    <row r="283" spans="3:3" s="27" customFormat="1" x14ac:dyDescent="0.25">
      <c r="C283" s="32"/>
    </row>
    <row r="284" spans="3:3" s="27" customFormat="1" x14ac:dyDescent="0.25">
      <c r="C284" s="32"/>
    </row>
    <row r="285" spans="3:3" s="27" customFormat="1" x14ac:dyDescent="0.25">
      <c r="C285" s="32"/>
    </row>
    <row r="286" spans="3:3" s="27" customFormat="1" x14ac:dyDescent="0.25">
      <c r="C286" s="32"/>
    </row>
    <row r="287" spans="3:3" s="27" customFormat="1" x14ac:dyDescent="0.25">
      <c r="C287" s="32"/>
    </row>
    <row r="288" spans="3:3" s="27" customFormat="1" x14ac:dyDescent="0.25">
      <c r="C288" s="32"/>
    </row>
    <row r="289" spans="3:3" s="27" customFormat="1" x14ac:dyDescent="0.25">
      <c r="C289" s="32"/>
    </row>
    <row r="290" spans="3:3" s="27" customFormat="1" x14ac:dyDescent="0.25">
      <c r="C290" s="32"/>
    </row>
    <row r="291" spans="3:3" s="27" customFormat="1" x14ac:dyDescent="0.25">
      <c r="C291" s="32"/>
    </row>
    <row r="292" spans="3:3" s="27" customFormat="1" x14ac:dyDescent="0.25">
      <c r="C292" s="32"/>
    </row>
    <row r="293" spans="3:3" s="27" customFormat="1" x14ac:dyDescent="0.25">
      <c r="C293" s="32"/>
    </row>
    <row r="294" spans="3:3" s="27" customFormat="1" x14ac:dyDescent="0.25">
      <c r="C294" s="32"/>
    </row>
    <row r="295" spans="3:3" s="27" customFormat="1" x14ac:dyDescent="0.25">
      <c r="C295" s="32"/>
    </row>
    <row r="296" spans="3:3" s="27" customFormat="1" x14ac:dyDescent="0.25">
      <c r="C296" s="32"/>
    </row>
    <row r="297" spans="3:3" s="27" customFormat="1" x14ac:dyDescent="0.25">
      <c r="C297" s="32"/>
    </row>
    <row r="298" spans="3:3" s="27" customFormat="1" x14ac:dyDescent="0.25">
      <c r="C298" s="32"/>
    </row>
    <row r="299" spans="3:3" s="27" customFormat="1" x14ac:dyDescent="0.25">
      <c r="C299" s="32"/>
    </row>
    <row r="300" spans="3:3" s="27" customFormat="1" x14ac:dyDescent="0.25">
      <c r="C300" s="32"/>
    </row>
    <row r="301" spans="3:3" s="27" customFormat="1" x14ac:dyDescent="0.25">
      <c r="C301" s="32"/>
    </row>
    <row r="302" spans="3:3" s="27" customFormat="1" x14ac:dyDescent="0.25">
      <c r="C302" s="32"/>
    </row>
    <row r="303" spans="3:3" s="27" customFormat="1" x14ac:dyDescent="0.25">
      <c r="C303" s="32"/>
    </row>
    <row r="304" spans="3:3" s="27" customFormat="1" x14ac:dyDescent="0.25">
      <c r="C304" s="32"/>
    </row>
    <row r="305" spans="3:3" s="27" customFormat="1" x14ac:dyDescent="0.25">
      <c r="C305" s="32"/>
    </row>
    <row r="306" spans="3:3" s="27" customFormat="1" x14ac:dyDescent="0.25">
      <c r="C306" s="32"/>
    </row>
    <row r="307" spans="3:3" s="27" customFormat="1" x14ac:dyDescent="0.25">
      <c r="C307" s="32"/>
    </row>
    <row r="308" spans="3:3" s="27" customFormat="1" x14ac:dyDescent="0.25">
      <c r="C308" s="32"/>
    </row>
    <row r="309" spans="3:3" s="27" customFormat="1" x14ac:dyDescent="0.25">
      <c r="C309" s="32"/>
    </row>
    <row r="310" spans="3:3" s="27" customFormat="1" x14ac:dyDescent="0.25">
      <c r="C310" s="32"/>
    </row>
    <row r="311" spans="3:3" s="27" customFormat="1" x14ac:dyDescent="0.25">
      <c r="C311" s="32"/>
    </row>
    <row r="312" spans="3:3" s="27" customFormat="1" x14ac:dyDescent="0.25">
      <c r="C312" s="32"/>
    </row>
    <row r="313" spans="3:3" s="27" customFormat="1" x14ac:dyDescent="0.25">
      <c r="C313" s="32"/>
    </row>
    <row r="314" spans="3:3" s="27" customFormat="1" x14ac:dyDescent="0.25">
      <c r="C314" s="32"/>
    </row>
    <row r="315" spans="3:3" s="27" customFormat="1" x14ac:dyDescent="0.25">
      <c r="C315" s="32"/>
    </row>
    <row r="316" spans="3:3" s="27" customFormat="1" x14ac:dyDescent="0.25">
      <c r="C316" s="32"/>
    </row>
    <row r="317" spans="3:3" s="27" customFormat="1" x14ac:dyDescent="0.25">
      <c r="C317" s="32"/>
    </row>
    <row r="318" spans="3:3" s="27" customFormat="1" x14ac:dyDescent="0.25">
      <c r="C318" s="32"/>
    </row>
    <row r="319" spans="3:3" s="27" customFormat="1" x14ac:dyDescent="0.25">
      <c r="C319" s="32"/>
    </row>
    <row r="320" spans="3:3" s="27" customFormat="1" x14ac:dyDescent="0.25">
      <c r="C320" s="32"/>
    </row>
    <row r="321" spans="3:3" s="27" customFormat="1" x14ac:dyDescent="0.25">
      <c r="C321" s="32"/>
    </row>
    <row r="322" spans="3:3" s="27" customFormat="1" x14ac:dyDescent="0.25">
      <c r="C322" s="32"/>
    </row>
    <row r="323" spans="3:3" s="27" customFormat="1" x14ac:dyDescent="0.25">
      <c r="C323" s="32"/>
    </row>
    <row r="324" spans="3:3" s="27" customFormat="1" x14ac:dyDescent="0.25">
      <c r="C324" s="32"/>
    </row>
    <row r="325" spans="3:3" s="27" customFormat="1" x14ac:dyDescent="0.25">
      <c r="C325" s="32"/>
    </row>
    <row r="326" spans="3:3" s="27" customFormat="1" x14ac:dyDescent="0.25">
      <c r="C326" s="32"/>
    </row>
    <row r="327" spans="3:3" s="27" customFormat="1" x14ac:dyDescent="0.25">
      <c r="C327" s="32"/>
    </row>
    <row r="328" spans="3:3" s="27" customFormat="1" x14ac:dyDescent="0.25">
      <c r="C328" s="32"/>
    </row>
    <row r="329" spans="3:3" s="27" customFormat="1" x14ac:dyDescent="0.25">
      <c r="C329" s="32"/>
    </row>
    <row r="330" spans="3:3" s="27" customFormat="1" x14ac:dyDescent="0.25">
      <c r="C330" s="32"/>
    </row>
    <row r="331" spans="3:3" s="27" customFormat="1" x14ac:dyDescent="0.25">
      <c r="C331" s="32"/>
    </row>
    <row r="332" spans="3:3" s="27" customFormat="1" x14ac:dyDescent="0.25">
      <c r="C332" s="32"/>
    </row>
    <row r="333" spans="3:3" s="27" customFormat="1" x14ac:dyDescent="0.25">
      <c r="C333" s="32"/>
    </row>
    <row r="334" spans="3:3" s="27" customFormat="1" x14ac:dyDescent="0.25">
      <c r="C334" s="32"/>
    </row>
    <row r="335" spans="3:3" s="27" customFormat="1" x14ac:dyDescent="0.25">
      <c r="C335" s="32"/>
    </row>
    <row r="336" spans="3:3" s="27" customFormat="1" x14ac:dyDescent="0.25">
      <c r="C336" s="32"/>
    </row>
    <row r="337" spans="3:3" s="27" customFormat="1" x14ac:dyDescent="0.25">
      <c r="C337" s="32"/>
    </row>
    <row r="338" spans="3:3" s="27" customFormat="1" x14ac:dyDescent="0.25">
      <c r="C338" s="32"/>
    </row>
    <row r="339" spans="3:3" s="27" customFormat="1" x14ac:dyDescent="0.25">
      <c r="C339" s="32"/>
    </row>
    <row r="340" spans="3:3" s="27" customFormat="1" x14ac:dyDescent="0.25">
      <c r="C340" s="32"/>
    </row>
    <row r="341" spans="3:3" s="27" customFormat="1" x14ac:dyDescent="0.25">
      <c r="C341" s="32"/>
    </row>
    <row r="342" spans="3:3" s="27" customFormat="1" x14ac:dyDescent="0.25">
      <c r="C342" s="32"/>
    </row>
    <row r="343" spans="3:3" s="27" customFormat="1" x14ac:dyDescent="0.25">
      <c r="C343" s="32"/>
    </row>
    <row r="344" spans="3:3" s="27" customFormat="1" x14ac:dyDescent="0.25">
      <c r="C344" s="32"/>
    </row>
    <row r="345" spans="3:3" s="27" customFormat="1" x14ac:dyDescent="0.25">
      <c r="C345" s="32"/>
    </row>
    <row r="346" spans="3:3" s="27" customFormat="1" x14ac:dyDescent="0.25">
      <c r="C346" s="32"/>
    </row>
    <row r="347" spans="3:3" s="27" customFormat="1" x14ac:dyDescent="0.25">
      <c r="C347" s="32"/>
    </row>
    <row r="348" spans="3:3" s="27" customFormat="1" x14ac:dyDescent="0.25">
      <c r="C348" s="32"/>
    </row>
    <row r="349" spans="3:3" s="27" customFormat="1" x14ac:dyDescent="0.25">
      <c r="C349" s="32"/>
    </row>
    <row r="350" spans="3:3" s="27" customFormat="1" x14ac:dyDescent="0.25">
      <c r="C350" s="32"/>
    </row>
    <row r="351" spans="3:3" s="27" customFormat="1" x14ac:dyDescent="0.25">
      <c r="C351" s="32"/>
    </row>
    <row r="352" spans="3:3" s="27" customFormat="1" x14ac:dyDescent="0.25">
      <c r="C352" s="32"/>
    </row>
    <row r="353" spans="3:3" s="27" customFormat="1" x14ac:dyDescent="0.25">
      <c r="C353" s="32"/>
    </row>
    <row r="354" spans="3:3" s="27" customFormat="1" x14ac:dyDescent="0.25">
      <c r="C354" s="32"/>
    </row>
    <row r="355" spans="3:3" s="27" customFormat="1" x14ac:dyDescent="0.25">
      <c r="C355" s="32"/>
    </row>
    <row r="356" spans="3:3" s="27" customFormat="1" x14ac:dyDescent="0.25">
      <c r="C356" s="32"/>
    </row>
    <row r="357" spans="3:3" s="27" customFormat="1" x14ac:dyDescent="0.25">
      <c r="C357" s="32"/>
    </row>
    <row r="358" spans="3:3" s="27" customFormat="1" x14ac:dyDescent="0.25">
      <c r="C358" s="32"/>
    </row>
    <row r="359" spans="3:3" s="27" customFormat="1" x14ac:dyDescent="0.25">
      <c r="C359" s="32"/>
    </row>
    <row r="360" spans="3:3" s="27" customFormat="1" x14ac:dyDescent="0.25">
      <c r="C360" s="32"/>
    </row>
    <row r="361" spans="3:3" s="27" customFormat="1" x14ac:dyDescent="0.25">
      <c r="C361" s="32"/>
    </row>
    <row r="362" spans="3:3" s="27" customFormat="1" x14ac:dyDescent="0.25">
      <c r="C362" s="32"/>
    </row>
    <row r="363" spans="3:3" s="27" customFormat="1" x14ac:dyDescent="0.25">
      <c r="C363" s="32"/>
    </row>
    <row r="364" spans="3:3" s="27" customFormat="1" x14ac:dyDescent="0.25">
      <c r="C364" s="32"/>
    </row>
    <row r="365" spans="3:3" s="27" customFormat="1" x14ac:dyDescent="0.25">
      <c r="C365" s="32"/>
    </row>
    <row r="366" spans="3:3" s="27" customFormat="1" x14ac:dyDescent="0.25">
      <c r="C366" s="32"/>
    </row>
    <row r="367" spans="3:3" s="27" customFormat="1" x14ac:dyDescent="0.25">
      <c r="C367" s="32"/>
    </row>
    <row r="368" spans="3:3" s="27" customFormat="1" x14ac:dyDescent="0.25">
      <c r="C368" s="32"/>
    </row>
    <row r="369" spans="3:3" s="27" customFormat="1" x14ac:dyDescent="0.25">
      <c r="C369" s="32"/>
    </row>
    <row r="370" spans="3:3" s="27" customFormat="1" x14ac:dyDescent="0.25">
      <c r="C370" s="32"/>
    </row>
    <row r="371" spans="3:3" s="27" customFormat="1" x14ac:dyDescent="0.25">
      <c r="C371" s="32"/>
    </row>
    <row r="372" spans="3:3" s="27" customFormat="1" x14ac:dyDescent="0.25">
      <c r="C372" s="32"/>
    </row>
    <row r="373" spans="3:3" s="27" customFormat="1" x14ac:dyDescent="0.25">
      <c r="C373" s="32"/>
    </row>
    <row r="374" spans="3:3" s="27" customFormat="1" x14ac:dyDescent="0.25">
      <c r="C374" s="32"/>
    </row>
    <row r="375" spans="3:3" s="27" customFormat="1" x14ac:dyDescent="0.25">
      <c r="C375" s="32"/>
    </row>
    <row r="376" spans="3:3" s="27" customFormat="1" x14ac:dyDescent="0.25">
      <c r="C376" s="32"/>
    </row>
    <row r="377" spans="3:3" s="27" customFormat="1" x14ac:dyDescent="0.25">
      <c r="C377" s="32"/>
    </row>
    <row r="378" spans="3:3" s="27" customFormat="1" x14ac:dyDescent="0.25">
      <c r="C378" s="32"/>
    </row>
    <row r="379" spans="3:3" s="27" customFormat="1" x14ac:dyDescent="0.25">
      <c r="C379" s="32"/>
    </row>
    <row r="380" spans="3:3" s="27" customFormat="1" x14ac:dyDescent="0.25">
      <c r="C380" s="32"/>
    </row>
    <row r="381" spans="3:3" s="27" customFormat="1" x14ac:dyDescent="0.25">
      <c r="C381" s="32"/>
    </row>
    <row r="382" spans="3:3" s="27" customFormat="1" x14ac:dyDescent="0.25">
      <c r="C382" s="32"/>
    </row>
    <row r="383" spans="3:3" s="27" customFormat="1" x14ac:dyDescent="0.25">
      <c r="C383" s="32"/>
    </row>
    <row r="384" spans="3:3" s="27" customFormat="1" x14ac:dyDescent="0.25">
      <c r="C384" s="32"/>
    </row>
    <row r="385" spans="3:3" s="27" customFormat="1" x14ac:dyDescent="0.25">
      <c r="C385" s="32"/>
    </row>
    <row r="386" spans="3:3" s="27" customFormat="1" x14ac:dyDescent="0.25">
      <c r="C386" s="32"/>
    </row>
    <row r="387" spans="3:3" s="27" customFormat="1" x14ac:dyDescent="0.25">
      <c r="C387" s="32"/>
    </row>
    <row r="388" spans="3:3" s="27" customFormat="1" x14ac:dyDescent="0.25">
      <c r="C388" s="32"/>
    </row>
    <row r="389" spans="3:3" s="27" customFormat="1" x14ac:dyDescent="0.25">
      <c r="C389" s="32"/>
    </row>
    <row r="390" spans="3:3" s="27" customFormat="1" x14ac:dyDescent="0.25">
      <c r="C390" s="32"/>
    </row>
    <row r="391" spans="3:3" s="27" customFormat="1" x14ac:dyDescent="0.25">
      <c r="C391" s="32"/>
    </row>
    <row r="392" spans="3:3" s="27" customFormat="1" x14ac:dyDescent="0.25">
      <c r="C392" s="32"/>
    </row>
    <row r="393" spans="3:3" s="27" customFormat="1" x14ac:dyDescent="0.25">
      <c r="C393" s="32"/>
    </row>
    <row r="394" spans="3:3" s="27" customFormat="1" x14ac:dyDescent="0.25">
      <c r="C394" s="32"/>
    </row>
    <row r="395" spans="3:3" s="27" customFormat="1" x14ac:dyDescent="0.25">
      <c r="C395" s="32"/>
    </row>
    <row r="396" spans="3:3" s="27" customFormat="1" x14ac:dyDescent="0.25">
      <c r="C396" s="32"/>
    </row>
    <row r="397" spans="3:3" s="27" customFormat="1" x14ac:dyDescent="0.25">
      <c r="C397" s="32"/>
    </row>
    <row r="398" spans="3:3" s="27" customFormat="1" x14ac:dyDescent="0.25">
      <c r="C398" s="32"/>
    </row>
    <row r="399" spans="3:3" s="27" customFormat="1" x14ac:dyDescent="0.25">
      <c r="C399" s="32"/>
    </row>
    <row r="400" spans="3:3" s="27" customFormat="1" x14ac:dyDescent="0.25">
      <c r="C400" s="32"/>
    </row>
    <row r="401" spans="3:3" s="27" customFormat="1" x14ac:dyDescent="0.25">
      <c r="C401" s="32"/>
    </row>
    <row r="402" spans="3:3" s="27" customFormat="1" x14ac:dyDescent="0.25">
      <c r="C402" s="32"/>
    </row>
    <row r="403" spans="3:3" s="27" customFormat="1" x14ac:dyDescent="0.25">
      <c r="C403" s="32"/>
    </row>
    <row r="404" spans="3:3" s="27" customFormat="1" x14ac:dyDescent="0.25">
      <c r="C404" s="32"/>
    </row>
    <row r="405" spans="3:3" s="27" customFormat="1" x14ac:dyDescent="0.25">
      <c r="C405" s="32"/>
    </row>
    <row r="406" spans="3:3" s="27" customFormat="1" x14ac:dyDescent="0.25">
      <c r="C406" s="32"/>
    </row>
    <row r="407" spans="3:3" s="27" customFormat="1" x14ac:dyDescent="0.25">
      <c r="C407" s="32"/>
    </row>
    <row r="408" spans="3:3" s="27" customFormat="1" x14ac:dyDescent="0.25">
      <c r="C408" s="32"/>
    </row>
    <row r="409" spans="3:3" s="27" customFormat="1" x14ac:dyDescent="0.25">
      <c r="C409" s="32"/>
    </row>
    <row r="410" spans="3:3" s="27" customFormat="1" x14ac:dyDescent="0.25">
      <c r="C410" s="32"/>
    </row>
    <row r="411" spans="3:3" s="27" customFormat="1" x14ac:dyDescent="0.25">
      <c r="C411" s="32"/>
    </row>
    <row r="412" spans="3:3" s="27" customFormat="1" x14ac:dyDescent="0.25">
      <c r="C412" s="32"/>
    </row>
    <row r="413" spans="3:3" s="27" customFormat="1" x14ac:dyDescent="0.25">
      <c r="C413" s="32"/>
    </row>
    <row r="414" spans="3:3" s="27" customFormat="1" x14ac:dyDescent="0.25">
      <c r="C414" s="32"/>
    </row>
    <row r="415" spans="3:3" s="27" customFormat="1" x14ac:dyDescent="0.25">
      <c r="C415" s="32"/>
    </row>
    <row r="416" spans="3:3" s="27" customFormat="1" x14ac:dyDescent="0.25">
      <c r="C416" s="32"/>
    </row>
    <row r="417" spans="3:3" s="27" customFormat="1" x14ac:dyDescent="0.25">
      <c r="C417" s="32"/>
    </row>
    <row r="418" spans="3:3" s="27" customFormat="1" x14ac:dyDescent="0.25">
      <c r="C418" s="32"/>
    </row>
    <row r="419" spans="3:3" s="27" customFormat="1" x14ac:dyDescent="0.25">
      <c r="C419" s="32"/>
    </row>
    <row r="420" spans="3:3" s="27" customFormat="1" x14ac:dyDescent="0.25">
      <c r="C420" s="32"/>
    </row>
    <row r="421" spans="3:3" s="27" customFormat="1" x14ac:dyDescent="0.25">
      <c r="C421" s="32"/>
    </row>
    <row r="422" spans="3:3" s="27" customFormat="1" x14ac:dyDescent="0.25">
      <c r="C422" s="32"/>
    </row>
    <row r="423" spans="3:3" s="27" customFormat="1" x14ac:dyDescent="0.25">
      <c r="C423" s="32"/>
    </row>
    <row r="424" spans="3:3" s="27" customFormat="1" x14ac:dyDescent="0.25">
      <c r="C424" s="32"/>
    </row>
    <row r="425" spans="3:3" s="27" customFormat="1" x14ac:dyDescent="0.25">
      <c r="C425" s="32"/>
    </row>
    <row r="426" spans="3:3" s="27" customFormat="1" x14ac:dyDescent="0.25">
      <c r="C426" s="32"/>
    </row>
    <row r="427" spans="3:3" s="27" customFormat="1" x14ac:dyDescent="0.25">
      <c r="C427" s="32"/>
    </row>
    <row r="428" spans="3:3" s="27" customFormat="1" x14ac:dyDescent="0.25">
      <c r="C428" s="32"/>
    </row>
    <row r="429" spans="3:3" s="27" customFormat="1" x14ac:dyDescent="0.25">
      <c r="C429" s="32"/>
    </row>
    <row r="430" spans="3:3" s="27" customFormat="1" x14ac:dyDescent="0.25">
      <c r="C430" s="32"/>
    </row>
    <row r="431" spans="3:3" s="27" customFormat="1" x14ac:dyDescent="0.25">
      <c r="C431" s="32"/>
    </row>
    <row r="432" spans="3:3" s="27" customFormat="1" x14ac:dyDescent="0.25">
      <c r="C432" s="32"/>
    </row>
    <row r="433" spans="3:3" s="27" customFormat="1" x14ac:dyDescent="0.25">
      <c r="C433" s="32"/>
    </row>
    <row r="434" spans="3:3" s="27" customFormat="1" x14ac:dyDescent="0.25">
      <c r="C434" s="32"/>
    </row>
    <row r="435" spans="3:3" s="27" customFormat="1" x14ac:dyDescent="0.25">
      <c r="C435" s="32"/>
    </row>
    <row r="436" spans="3:3" s="27" customFormat="1" x14ac:dyDescent="0.25">
      <c r="C436" s="32"/>
    </row>
    <row r="437" spans="3:3" s="27" customFormat="1" x14ac:dyDescent="0.25">
      <c r="C437" s="32"/>
    </row>
    <row r="438" spans="3:3" s="27" customFormat="1" x14ac:dyDescent="0.25">
      <c r="C438" s="32"/>
    </row>
    <row r="439" spans="3:3" s="27" customFormat="1" x14ac:dyDescent="0.25">
      <c r="C439" s="32"/>
    </row>
    <row r="440" spans="3:3" s="27" customFormat="1" x14ac:dyDescent="0.25">
      <c r="C440" s="32"/>
    </row>
    <row r="441" spans="3:3" s="27" customFormat="1" x14ac:dyDescent="0.25">
      <c r="C441" s="32"/>
    </row>
    <row r="442" spans="3:3" s="27" customFormat="1" x14ac:dyDescent="0.25">
      <c r="C442" s="32"/>
    </row>
    <row r="443" spans="3:3" s="27" customFormat="1" x14ac:dyDescent="0.25">
      <c r="C443" s="32"/>
    </row>
    <row r="444" spans="3:3" s="27" customFormat="1" x14ac:dyDescent="0.25">
      <c r="C444" s="32"/>
    </row>
    <row r="445" spans="3:3" s="27" customFormat="1" x14ac:dyDescent="0.25">
      <c r="C445" s="32"/>
    </row>
    <row r="446" spans="3:3" s="27" customFormat="1" x14ac:dyDescent="0.25">
      <c r="C446" s="32"/>
    </row>
    <row r="447" spans="3:3" s="27" customFormat="1" x14ac:dyDescent="0.25">
      <c r="C447" s="32"/>
    </row>
    <row r="448" spans="3:3" s="27" customFormat="1" x14ac:dyDescent="0.25">
      <c r="C448" s="32"/>
    </row>
    <row r="449" spans="3:3" s="27" customFormat="1" x14ac:dyDescent="0.25">
      <c r="C449" s="32"/>
    </row>
    <row r="450" spans="3:3" s="27" customFormat="1" x14ac:dyDescent="0.25">
      <c r="C450" s="32"/>
    </row>
    <row r="451" spans="3:3" s="27" customFormat="1" x14ac:dyDescent="0.25">
      <c r="C451" s="32"/>
    </row>
    <row r="452" spans="3:3" s="27" customFormat="1" x14ac:dyDescent="0.25">
      <c r="C452" s="32"/>
    </row>
    <row r="453" spans="3:3" s="27" customFormat="1" x14ac:dyDescent="0.25">
      <c r="C453" s="32"/>
    </row>
    <row r="454" spans="3:3" s="27" customFormat="1" x14ac:dyDescent="0.25">
      <c r="C454" s="32"/>
    </row>
    <row r="455" spans="3:3" s="27" customFormat="1" x14ac:dyDescent="0.25">
      <c r="C455" s="32"/>
    </row>
    <row r="456" spans="3:3" s="27" customFormat="1" x14ac:dyDescent="0.25">
      <c r="C456" s="32"/>
    </row>
    <row r="457" spans="3:3" s="27" customFormat="1" x14ac:dyDescent="0.25">
      <c r="C457" s="32"/>
    </row>
    <row r="458" spans="3:3" s="27" customFormat="1" x14ac:dyDescent="0.25">
      <c r="C458" s="32"/>
    </row>
    <row r="459" spans="3:3" s="27" customFormat="1" x14ac:dyDescent="0.25">
      <c r="C459" s="32"/>
    </row>
    <row r="460" spans="3:3" s="27" customFormat="1" x14ac:dyDescent="0.25">
      <c r="C460" s="32"/>
    </row>
    <row r="461" spans="3:3" s="27" customFormat="1" x14ac:dyDescent="0.25">
      <c r="C461" s="32"/>
    </row>
    <row r="462" spans="3:3" s="27" customFormat="1" x14ac:dyDescent="0.25">
      <c r="C462" s="32"/>
    </row>
    <row r="463" spans="3:3" s="27" customFormat="1" x14ac:dyDescent="0.25">
      <c r="C463" s="32"/>
    </row>
    <row r="464" spans="3:3" s="27" customFormat="1" x14ac:dyDescent="0.25">
      <c r="C464" s="32"/>
    </row>
    <row r="465" spans="3:3" s="27" customFormat="1" x14ac:dyDescent="0.25">
      <c r="C465" s="32"/>
    </row>
    <row r="466" spans="3:3" s="27" customFormat="1" x14ac:dyDescent="0.25">
      <c r="C466" s="32"/>
    </row>
    <row r="467" spans="3:3" s="27" customFormat="1" x14ac:dyDescent="0.25">
      <c r="C467" s="32"/>
    </row>
    <row r="468" spans="3:3" s="27" customFormat="1" x14ac:dyDescent="0.25">
      <c r="C468" s="32"/>
    </row>
    <row r="469" spans="3:3" s="27" customFormat="1" x14ac:dyDescent="0.25">
      <c r="C469" s="32"/>
    </row>
    <row r="470" spans="3:3" s="27" customFormat="1" x14ac:dyDescent="0.25">
      <c r="C470" s="32"/>
    </row>
    <row r="471" spans="3:3" s="27" customFormat="1" x14ac:dyDescent="0.25">
      <c r="C471" s="32"/>
    </row>
    <row r="472" spans="3:3" s="27" customFormat="1" x14ac:dyDescent="0.25">
      <c r="C472" s="32"/>
    </row>
    <row r="473" spans="3:3" s="27" customFormat="1" x14ac:dyDescent="0.25">
      <c r="C473" s="32"/>
    </row>
    <row r="474" spans="3:3" s="27" customFormat="1" x14ac:dyDescent="0.25">
      <c r="C474" s="32"/>
    </row>
    <row r="475" spans="3:3" s="27" customFormat="1" x14ac:dyDescent="0.25">
      <c r="C475" s="32"/>
    </row>
    <row r="476" spans="3:3" s="27" customFormat="1" x14ac:dyDescent="0.25">
      <c r="C476" s="32"/>
    </row>
    <row r="477" spans="3:3" s="27" customFormat="1" x14ac:dyDescent="0.25">
      <c r="C477" s="32"/>
    </row>
    <row r="478" spans="3:3" s="27" customFormat="1" x14ac:dyDescent="0.25">
      <c r="C478" s="32"/>
    </row>
    <row r="479" spans="3:3" s="27" customFormat="1" x14ac:dyDescent="0.25">
      <c r="C479" s="32"/>
    </row>
    <row r="480" spans="3:3" s="27" customFormat="1" x14ac:dyDescent="0.25">
      <c r="C480" s="32"/>
    </row>
    <row r="481" spans="3:3" s="27" customFormat="1" x14ac:dyDescent="0.25">
      <c r="C481" s="32"/>
    </row>
    <row r="482" spans="3:3" s="27" customFormat="1" x14ac:dyDescent="0.25">
      <c r="C482" s="32"/>
    </row>
    <row r="483" spans="3:3" s="27" customFormat="1" x14ac:dyDescent="0.25">
      <c r="C483" s="32"/>
    </row>
    <row r="484" spans="3:3" s="27" customFormat="1" x14ac:dyDescent="0.25">
      <c r="C484" s="32"/>
    </row>
    <row r="485" spans="3:3" s="27" customFormat="1" x14ac:dyDescent="0.25">
      <c r="C485" s="32"/>
    </row>
    <row r="486" spans="3:3" s="27" customFormat="1" x14ac:dyDescent="0.25">
      <c r="C486" s="32"/>
    </row>
    <row r="487" spans="3:3" s="27" customFormat="1" x14ac:dyDescent="0.25">
      <c r="C487" s="32"/>
    </row>
    <row r="488" spans="3:3" s="27" customFormat="1" x14ac:dyDescent="0.25">
      <c r="C488" s="32"/>
    </row>
    <row r="489" spans="3:3" s="27" customFormat="1" x14ac:dyDescent="0.25">
      <c r="C489" s="32"/>
    </row>
    <row r="490" spans="3:3" s="27" customFormat="1" x14ac:dyDescent="0.25">
      <c r="C490" s="32"/>
    </row>
    <row r="491" spans="3:3" s="27" customFormat="1" x14ac:dyDescent="0.25">
      <c r="C491" s="32"/>
    </row>
    <row r="492" spans="3:3" s="27" customFormat="1" x14ac:dyDescent="0.25">
      <c r="C492" s="32"/>
    </row>
    <row r="493" spans="3:3" s="27" customFormat="1" x14ac:dyDescent="0.25">
      <c r="C493" s="32"/>
    </row>
    <row r="494" spans="3:3" s="27" customFormat="1" x14ac:dyDescent="0.25">
      <c r="C494" s="32"/>
    </row>
    <row r="495" spans="3:3" s="27" customFormat="1" x14ac:dyDescent="0.25">
      <c r="C495" s="32"/>
    </row>
    <row r="496" spans="3:3" s="27" customFormat="1" x14ac:dyDescent="0.25">
      <c r="C496" s="32"/>
    </row>
    <row r="497" spans="3:3" s="27" customFormat="1" x14ac:dyDescent="0.25">
      <c r="C497" s="32"/>
    </row>
    <row r="498" spans="3:3" s="27" customFormat="1" x14ac:dyDescent="0.25">
      <c r="C498" s="32"/>
    </row>
    <row r="499" spans="3:3" s="27" customFormat="1" x14ac:dyDescent="0.25">
      <c r="C499" s="32"/>
    </row>
    <row r="500" spans="3:3" s="27" customFormat="1" x14ac:dyDescent="0.25">
      <c r="C500" s="32"/>
    </row>
    <row r="501" spans="3:3" s="27" customFormat="1" x14ac:dyDescent="0.25">
      <c r="C501" s="32"/>
    </row>
    <row r="502" spans="3:3" s="27" customFormat="1" x14ac:dyDescent="0.25">
      <c r="C502" s="32"/>
    </row>
    <row r="503" spans="3:3" s="27" customFormat="1" x14ac:dyDescent="0.25">
      <c r="C503" s="32"/>
    </row>
    <row r="504" spans="3:3" s="27" customFormat="1" x14ac:dyDescent="0.25">
      <c r="C504" s="32"/>
    </row>
    <row r="505" spans="3:3" s="27" customFormat="1" x14ac:dyDescent="0.25">
      <c r="C505" s="32"/>
    </row>
    <row r="506" spans="3:3" s="27" customFormat="1" x14ac:dyDescent="0.25">
      <c r="C506" s="32"/>
    </row>
    <row r="507" spans="3:3" s="27" customFormat="1" x14ac:dyDescent="0.25">
      <c r="C507" s="32"/>
    </row>
    <row r="508" spans="3:3" s="27" customFormat="1" x14ac:dyDescent="0.25">
      <c r="C508" s="32"/>
    </row>
    <row r="509" spans="3:3" s="27" customFormat="1" x14ac:dyDescent="0.25">
      <c r="C509" s="32"/>
    </row>
    <row r="510" spans="3:3" s="27" customFormat="1" x14ac:dyDescent="0.25">
      <c r="C510" s="32"/>
    </row>
    <row r="511" spans="3:3" s="27" customFormat="1" x14ac:dyDescent="0.25">
      <c r="C511" s="32"/>
    </row>
    <row r="512" spans="3:3" s="27" customFormat="1" x14ac:dyDescent="0.25">
      <c r="C512" s="32"/>
    </row>
    <row r="513" spans="3:3" s="27" customFormat="1" x14ac:dyDescent="0.25">
      <c r="C513" s="32"/>
    </row>
    <row r="514" spans="3:3" s="27" customFormat="1" x14ac:dyDescent="0.25">
      <c r="C514" s="32"/>
    </row>
    <row r="515" spans="3:3" s="27" customFormat="1" x14ac:dyDescent="0.25">
      <c r="C515" s="32"/>
    </row>
    <row r="516" spans="3:3" s="27" customFormat="1" x14ac:dyDescent="0.25">
      <c r="C516" s="32"/>
    </row>
    <row r="517" spans="3:3" s="27" customFormat="1" x14ac:dyDescent="0.25">
      <c r="C517" s="32"/>
    </row>
    <row r="518" spans="3:3" s="27" customFormat="1" x14ac:dyDescent="0.25">
      <c r="C518" s="32"/>
    </row>
    <row r="519" spans="3:3" s="27" customFormat="1" x14ac:dyDescent="0.25">
      <c r="C519" s="32"/>
    </row>
    <row r="520" spans="3:3" s="27" customFormat="1" x14ac:dyDescent="0.25">
      <c r="C520" s="32"/>
    </row>
    <row r="521" spans="3:3" s="27" customFormat="1" x14ac:dyDescent="0.25">
      <c r="C521" s="32"/>
    </row>
    <row r="522" spans="3:3" s="27" customFormat="1" x14ac:dyDescent="0.25">
      <c r="C522" s="32"/>
    </row>
    <row r="523" spans="3:3" s="27" customFormat="1" x14ac:dyDescent="0.25">
      <c r="C523" s="32"/>
    </row>
    <row r="524" spans="3:3" s="27" customFormat="1" x14ac:dyDescent="0.25">
      <c r="C524" s="32"/>
    </row>
    <row r="525" spans="3:3" s="27" customFormat="1" x14ac:dyDescent="0.25">
      <c r="C525" s="32"/>
    </row>
    <row r="526" spans="3:3" s="27" customFormat="1" x14ac:dyDescent="0.25">
      <c r="C526" s="32"/>
    </row>
    <row r="527" spans="3:3" s="27" customFormat="1" x14ac:dyDescent="0.25">
      <c r="C527" s="32"/>
    </row>
    <row r="528" spans="3:3" s="27" customFormat="1" x14ac:dyDescent="0.25">
      <c r="C528" s="32"/>
    </row>
    <row r="529" spans="3:3" s="27" customFormat="1" x14ac:dyDescent="0.25">
      <c r="C529" s="32"/>
    </row>
    <row r="530" spans="3:3" s="27" customFormat="1" x14ac:dyDescent="0.25">
      <c r="C530" s="32"/>
    </row>
    <row r="531" spans="3:3" s="27" customFormat="1" x14ac:dyDescent="0.25">
      <c r="C531" s="32"/>
    </row>
    <row r="532" spans="3:3" s="27" customFormat="1" x14ac:dyDescent="0.25">
      <c r="C532" s="32"/>
    </row>
    <row r="533" spans="3:3" s="27" customFormat="1" x14ac:dyDescent="0.25">
      <c r="C533" s="32"/>
    </row>
    <row r="534" spans="3:3" s="27" customFormat="1" x14ac:dyDescent="0.25">
      <c r="C534" s="32"/>
    </row>
    <row r="535" spans="3:3" s="27" customFormat="1" x14ac:dyDescent="0.25">
      <c r="C535" s="32"/>
    </row>
    <row r="536" spans="3:3" s="27" customFormat="1" x14ac:dyDescent="0.25">
      <c r="C536" s="32"/>
    </row>
    <row r="537" spans="3:3" s="27" customFormat="1" x14ac:dyDescent="0.25">
      <c r="C537" s="32"/>
    </row>
    <row r="538" spans="3:3" s="27" customFormat="1" x14ac:dyDescent="0.25">
      <c r="C538" s="32"/>
    </row>
    <row r="539" spans="3:3" s="27" customFormat="1" x14ac:dyDescent="0.25">
      <c r="C539" s="32"/>
    </row>
    <row r="540" spans="3:3" s="27" customFormat="1" x14ac:dyDescent="0.25">
      <c r="C540" s="32"/>
    </row>
    <row r="541" spans="3:3" s="27" customFormat="1" x14ac:dyDescent="0.25">
      <c r="C541" s="32"/>
    </row>
    <row r="542" spans="3:3" s="27" customFormat="1" x14ac:dyDescent="0.25">
      <c r="C542" s="32"/>
    </row>
    <row r="543" spans="3:3" s="27" customFormat="1" x14ac:dyDescent="0.25">
      <c r="C543" s="32"/>
    </row>
    <row r="544" spans="3:3" s="27" customFormat="1" x14ac:dyDescent="0.25">
      <c r="C544" s="32"/>
    </row>
    <row r="545" spans="3:3" s="27" customFormat="1" x14ac:dyDescent="0.25">
      <c r="C545" s="32"/>
    </row>
    <row r="546" spans="3:3" s="27" customFormat="1" x14ac:dyDescent="0.25">
      <c r="C546" s="32"/>
    </row>
    <row r="547" spans="3:3" s="27" customFormat="1" x14ac:dyDescent="0.25">
      <c r="C547" s="32"/>
    </row>
    <row r="548" spans="3:3" s="27" customFormat="1" x14ac:dyDescent="0.25">
      <c r="C548" s="32"/>
    </row>
    <row r="549" spans="3:3" s="27" customFormat="1" x14ac:dyDescent="0.25">
      <c r="C549" s="32"/>
    </row>
    <row r="550" spans="3:3" s="27" customFormat="1" x14ac:dyDescent="0.25">
      <c r="C550" s="32"/>
    </row>
    <row r="551" spans="3:3" s="27" customFormat="1" x14ac:dyDescent="0.25">
      <c r="C551" s="32"/>
    </row>
    <row r="552" spans="3:3" s="27" customFormat="1" x14ac:dyDescent="0.25">
      <c r="C552" s="32"/>
    </row>
    <row r="553" spans="3:3" s="27" customFormat="1" x14ac:dyDescent="0.25">
      <c r="C553" s="32"/>
    </row>
    <row r="554" spans="3:3" s="27" customFormat="1" x14ac:dyDescent="0.25">
      <c r="C554" s="32"/>
    </row>
    <row r="555" spans="3:3" s="27" customFormat="1" x14ac:dyDescent="0.25">
      <c r="C555" s="32"/>
    </row>
    <row r="556" spans="3:3" s="27" customFormat="1" x14ac:dyDescent="0.25">
      <c r="C556" s="32"/>
    </row>
    <row r="557" spans="3:3" s="27" customFormat="1" x14ac:dyDescent="0.25">
      <c r="C557" s="32"/>
    </row>
    <row r="558" spans="3:3" s="27" customFormat="1" x14ac:dyDescent="0.25">
      <c r="C558" s="32"/>
    </row>
    <row r="559" spans="3:3" s="27" customFormat="1" x14ac:dyDescent="0.25">
      <c r="C559" s="32"/>
    </row>
    <row r="560" spans="3:3" s="27" customFormat="1" x14ac:dyDescent="0.25">
      <c r="C560" s="32"/>
    </row>
    <row r="561" spans="3:3" s="27" customFormat="1" x14ac:dyDescent="0.25">
      <c r="C561" s="32"/>
    </row>
    <row r="562" spans="3:3" s="27" customFormat="1" x14ac:dyDescent="0.25">
      <c r="C562" s="32"/>
    </row>
    <row r="563" spans="3:3" s="27" customFormat="1" x14ac:dyDescent="0.25">
      <c r="C563" s="32"/>
    </row>
    <row r="564" spans="3:3" s="27" customFormat="1" x14ac:dyDescent="0.25">
      <c r="C564" s="32"/>
    </row>
    <row r="565" spans="3:3" s="27" customFormat="1" x14ac:dyDescent="0.25">
      <c r="C565" s="32"/>
    </row>
    <row r="566" spans="3:3" s="27" customFormat="1" x14ac:dyDescent="0.25">
      <c r="C566" s="32"/>
    </row>
    <row r="567" spans="3:3" s="27" customFormat="1" x14ac:dyDescent="0.25">
      <c r="C567" s="32"/>
    </row>
    <row r="568" spans="3:3" s="27" customFormat="1" x14ac:dyDescent="0.25">
      <c r="C568" s="32"/>
    </row>
    <row r="569" spans="3:3" s="27" customFormat="1" x14ac:dyDescent="0.25">
      <c r="C569" s="32"/>
    </row>
    <row r="570" spans="3:3" s="27" customFormat="1" x14ac:dyDescent="0.25">
      <c r="C570" s="32"/>
    </row>
    <row r="571" spans="3:3" s="27" customFormat="1" x14ac:dyDescent="0.25">
      <c r="C571" s="32"/>
    </row>
    <row r="572" spans="3:3" s="27" customFormat="1" x14ac:dyDescent="0.25">
      <c r="C572" s="32"/>
    </row>
    <row r="573" spans="3:3" s="27" customFormat="1" x14ac:dyDescent="0.25">
      <c r="C573" s="32"/>
    </row>
    <row r="574" spans="3:3" s="27" customFormat="1" x14ac:dyDescent="0.25">
      <c r="C574" s="32"/>
    </row>
    <row r="575" spans="3:3" s="27" customFormat="1" x14ac:dyDescent="0.25">
      <c r="C575" s="32"/>
    </row>
    <row r="576" spans="3:3" s="27" customFormat="1" x14ac:dyDescent="0.25">
      <c r="C576" s="32"/>
    </row>
    <row r="577" spans="3:3" s="27" customFormat="1" x14ac:dyDescent="0.25">
      <c r="C577" s="32"/>
    </row>
    <row r="578" spans="3:3" s="27" customFormat="1" x14ac:dyDescent="0.25">
      <c r="C578" s="32"/>
    </row>
    <row r="579" spans="3:3" s="27" customFormat="1" x14ac:dyDescent="0.25">
      <c r="C579" s="32"/>
    </row>
    <row r="580" spans="3:3" s="27" customFormat="1" x14ac:dyDescent="0.25">
      <c r="C580" s="32"/>
    </row>
    <row r="581" spans="3:3" s="27" customFormat="1" x14ac:dyDescent="0.25">
      <c r="C581" s="32"/>
    </row>
    <row r="582" spans="3:3" s="27" customFormat="1" x14ac:dyDescent="0.25">
      <c r="C582" s="32"/>
    </row>
    <row r="583" spans="3:3" s="27" customFormat="1" x14ac:dyDescent="0.25">
      <c r="C583" s="32"/>
    </row>
    <row r="584" spans="3:3" s="27" customFormat="1" x14ac:dyDescent="0.25">
      <c r="C584" s="32"/>
    </row>
    <row r="585" spans="3:3" s="27" customFormat="1" x14ac:dyDescent="0.25">
      <c r="C585" s="32"/>
    </row>
    <row r="586" spans="3:3" s="27" customFormat="1" x14ac:dyDescent="0.25">
      <c r="C586" s="32"/>
    </row>
    <row r="587" spans="3:3" s="27" customFormat="1" x14ac:dyDescent="0.25">
      <c r="C587" s="32"/>
    </row>
    <row r="588" spans="3:3" s="27" customFormat="1" x14ac:dyDescent="0.25">
      <c r="C588" s="32"/>
    </row>
    <row r="589" spans="3:3" s="27" customFormat="1" x14ac:dyDescent="0.25">
      <c r="C589" s="32"/>
    </row>
    <row r="590" spans="3:3" s="27" customFormat="1" x14ac:dyDescent="0.25">
      <c r="C590" s="32"/>
    </row>
    <row r="591" spans="3:3" s="27" customFormat="1" x14ac:dyDescent="0.25">
      <c r="C591" s="32"/>
    </row>
    <row r="592" spans="3:3" s="27" customFormat="1" x14ac:dyDescent="0.25">
      <c r="C592" s="32"/>
    </row>
    <row r="593" spans="3:3" s="27" customFormat="1" x14ac:dyDescent="0.25">
      <c r="C593" s="32"/>
    </row>
    <row r="594" spans="3:3" s="27" customFormat="1" x14ac:dyDescent="0.25">
      <c r="C594" s="32"/>
    </row>
    <row r="595" spans="3:3" s="27" customFormat="1" x14ac:dyDescent="0.25">
      <c r="C595" s="32"/>
    </row>
    <row r="596" spans="3:3" s="27" customFormat="1" x14ac:dyDescent="0.25">
      <c r="C596" s="32"/>
    </row>
    <row r="597" spans="3:3" s="27" customFormat="1" x14ac:dyDescent="0.25">
      <c r="C597" s="32"/>
    </row>
    <row r="598" spans="3:3" s="27" customFormat="1" x14ac:dyDescent="0.25">
      <c r="C598" s="32"/>
    </row>
    <row r="599" spans="3:3" s="27" customFormat="1" x14ac:dyDescent="0.25">
      <c r="C599" s="32"/>
    </row>
    <row r="600" spans="3:3" s="27" customFormat="1" x14ac:dyDescent="0.25">
      <c r="C600" s="32"/>
    </row>
    <row r="601" spans="3:3" s="27" customFormat="1" x14ac:dyDescent="0.25">
      <c r="C601" s="32"/>
    </row>
    <row r="602" spans="3:3" s="27" customFormat="1" x14ac:dyDescent="0.25">
      <c r="C602" s="32"/>
    </row>
    <row r="603" spans="3:3" s="27" customFormat="1" x14ac:dyDescent="0.25">
      <c r="C603" s="32"/>
    </row>
    <row r="604" spans="3:3" s="27" customFormat="1" x14ac:dyDescent="0.25">
      <c r="C604" s="32"/>
    </row>
    <row r="605" spans="3:3" s="27" customFormat="1" x14ac:dyDescent="0.25">
      <c r="C605" s="32"/>
    </row>
    <row r="606" spans="3:3" s="27" customFormat="1" x14ac:dyDescent="0.25">
      <c r="C606" s="32"/>
    </row>
    <row r="607" spans="3:3" s="27" customFormat="1" x14ac:dyDescent="0.25">
      <c r="C607" s="32"/>
    </row>
    <row r="608" spans="3:3" s="27" customFormat="1" x14ac:dyDescent="0.25">
      <c r="C608" s="32"/>
    </row>
    <row r="609" spans="3:3" s="27" customFormat="1" x14ac:dyDescent="0.25">
      <c r="C609" s="32"/>
    </row>
    <row r="610" spans="3:3" s="27" customFormat="1" x14ac:dyDescent="0.25">
      <c r="C610" s="32"/>
    </row>
    <row r="611" spans="3:3" s="27" customFormat="1" x14ac:dyDescent="0.25">
      <c r="C611" s="32"/>
    </row>
    <row r="612" spans="3:3" s="27" customFormat="1" x14ac:dyDescent="0.25">
      <c r="C612" s="32"/>
    </row>
    <row r="613" spans="3:3" s="27" customFormat="1" x14ac:dyDescent="0.25">
      <c r="C613" s="32"/>
    </row>
    <row r="614" spans="3:3" s="27" customFormat="1" x14ac:dyDescent="0.25">
      <c r="C614" s="12"/>
    </row>
    <row r="615" spans="3:3" s="27" customFormat="1" x14ac:dyDescent="0.25">
      <c r="C615" s="12"/>
    </row>
    <row r="616" spans="3:3" s="27" customFormat="1" x14ac:dyDescent="0.25">
      <c r="C616" s="12"/>
    </row>
    <row r="617" spans="3:3" s="27" customFormat="1" x14ac:dyDescent="0.25">
      <c r="C617" s="12"/>
    </row>
    <row r="618" spans="3:3" s="27" customFormat="1" x14ac:dyDescent="0.25">
      <c r="C618" s="12"/>
    </row>
    <row r="619" spans="3:3" s="27" customFormat="1" x14ac:dyDescent="0.25">
      <c r="C619" s="12"/>
    </row>
    <row r="620" spans="3:3" s="27" customFormat="1" x14ac:dyDescent="0.25">
      <c r="C620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G87"/>
  <sheetViews>
    <sheetView zoomScale="80" zoomScaleNormal="80" workbookViewId="0">
      <selection activeCell="E42" sqref="E42"/>
    </sheetView>
  </sheetViews>
  <sheetFormatPr defaultRowHeight="15" x14ac:dyDescent="0.25"/>
  <cols>
    <col min="1" max="1" width="11" style="1" customWidth="1"/>
    <col min="2" max="2" width="80.140625" style="25" customWidth="1"/>
    <col min="3" max="5" width="9.140625" style="25" customWidth="1"/>
    <col min="6" max="6" width="10" style="143" customWidth="1"/>
    <col min="7" max="8" width="8.5703125" style="25" customWidth="1"/>
    <col min="9" max="9" width="7.140625" style="25" customWidth="1"/>
    <col min="10" max="10" width="6" style="25" customWidth="1"/>
    <col min="11" max="11" width="6.5703125" style="25" customWidth="1"/>
    <col min="12" max="12" width="6.85546875" style="25" customWidth="1"/>
    <col min="13" max="13" width="6.42578125" style="25" customWidth="1"/>
    <col min="14" max="14" width="6.7109375" style="25" customWidth="1"/>
    <col min="15" max="33" width="9.140625" style="25"/>
  </cols>
  <sheetData>
    <row r="1" spans="1:33" s="1" customFormat="1" x14ac:dyDescent="0.25">
      <c r="A1" s="25" t="s">
        <v>246</v>
      </c>
      <c r="B1" s="25"/>
      <c r="C1" s="25"/>
      <c r="D1" s="25"/>
      <c r="E1" s="25"/>
      <c r="F1" s="143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1" customFormat="1" x14ac:dyDescent="0.25">
      <c r="A2" s="25"/>
      <c r="B2" s="25"/>
      <c r="C2" s="25"/>
      <c r="D2" s="25"/>
      <c r="E2" s="25"/>
      <c r="F2" s="14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s="1" customFormat="1" x14ac:dyDescent="0.25">
      <c r="A3" s="25" t="s">
        <v>160</v>
      </c>
      <c r="B3" s="25"/>
      <c r="C3" s="25"/>
      <c r="D3" s="25"/>
      <c r="E3" s="25"/>
      <c r="F3" s="14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s="25" customFormat="1" x14ac:dyDescent="0.25">
      <c r="A4" s="25" t="s">
        <v>247</v>
      </c>
      <c r="F4" s="143"/>
    </row>
    <row r="5" spans="1:33" s="25" customFormat="1" x14ac:dyDescent="0.25">
      <c r="F5" s="143"/>
    </row>
    <row r="6" spans="1:33" s="25" customFormat="1" x14ac:dyDescent="0.25">
      <c r="A6" s="25" t="s">
        <v>248</v>
      </c>
      <c r="F6" s="143"/>
    </row>
    <row r="7" spans="1:33" s="25" customFormat="1" x14ac:dyDescent="0.25">
      <c r="A7" s="25" t="s">
        <v>197</v>
      </c>
      <c r="F7" s="143"/>
    </row>
    <row r="8" spans="1:33" s="25" customFormat="1" x14ac:dyDescent="0.25">
      <c r="A8" s="25" t="s">
        <v>249</v>
      </c>
      <c r="F8" s="143"/>
    </row>
    <row r="9" spans="1:33" s="25" customFormat="1" x14ac:dyDescent="0.25">
      <c r="A9" s="25" t="s">
        <v>250</v>
      </c>
      <c r="F9" s="143"/>
    </row>
    <row r="10" spans="1:33" s="25" customFormat="1" x14ac:dyDescent="0.25">
      <c r="A10" s="25" t="s">
        <v>251</v>
      </c>
      <c r="F10" s="143"/>
    </row>
    <row r="11" spans="1:33" s="25" customFormat="1" x14ac:dyDescent="0.25">
      <c r="A11" s="25" t="s">
        <v>133</v>
      </c>
      <c r="F11" s="143"/>
    </row>
    <row r="12" spans="1:33" s="25" customFormat="1" x14ac:dyDescent="0.25">
      <c r="F12" s="143"/>
    </row>
    <row r="13" spans="1:33" s="25" customFormat="1" x14ac:dyDescent="0.25">
      <c r="A13" s="33" t="s">
        <v>144</v>
      </c>
      <c r="F13" s="143"/>
    </row>
    <row r="14" spans="1:33" s="25" customFormat="1" x14ac:dyDescent="0.25">
      <c r="A14" s="24" t="s">
        <v>252</v>
      </c>
      <c r="F14" s="143"/>
    </row>
    <row r="15" spans="1:33" s="25" customFormat="1" x14ac:dyDescent="0.25">
      <c r="A15" s="24"/>
      <c r="F15" s="143"/>
    </row>
    <row r="16" spans="1:33" s="25" customFormat="1" x14ac:dyDescent="0.25">
      <c r="B16" s="144"/>
      <c r="C16" s="144"/>
      <c r="D16" s="144"/>
      <c r="E16" s="144"/>
      <c r="F16" s="254"/>
      <c r="G16" s="144"/>
      <c r="H16" s="144"/>
      <c r="I16" s="144"/>
      <c r="J16" s="144"/>
      <c r="K16" s="144"/>
      <c r="L16" s="144"/>
      <c r="M16" s="144"/>
      <c r="N16" s="144"/>
    </row>
    <row r="17" spans="1:33" s="25" customFormat="1" x14ac:dyDescent="0.25">
      <c r="B17" s="144"/>
      <c r="C17" s="370">
        <v>2016</v>
      </c>
      <c r="D17" s="370">
        <v>2017</v>
      </c>
      <c r="E17" s="370">
        <v>2018</v>
      </c>
      <c r="F17" s="371">
        <v>2019</v>
      </c>
      <c r="G17" s="144"/>
      <c r="H17" s="144"/>
      <c r="I17" s="144"/>
      <c r="J17" s="144"/>
      <c r="K17" s="144"/>
      <c r="L17" s="144"/>
      <c r="M17" s="144"/>
      <c r="N17" s="144"/>
    </row>
    <row r="18" spans="1:33" x14ac:dyDescent="0.25">
      <c r="A18" s="259" t="s">
        <v>184</v>
      </c>
      <c r="B18" s="226"/>
      <c r="C18" s="226"/>
      <c r="D18" s="226"/>
      <c r="E18" s="226"/>
      <c r="F18" s="254"/>
      <c r="G18" s="144"/>
      <c r="H18" s="144"/>
      <c r="I18" s="144"/>
    </row>
    <row r="19" spans="1:33" x14ac:dyDescent="0.25">
      <c r="A19" s="25"/>
      <c r="B19" s="25" t="s">
        <v>185</v>
      </c>
      <c r="C19" s="255">
        <v>120.80500000000001</v>
      </c>
      <c r="D19" s="255">
        <v>120.104</v>
      </c>
      <c r="E19" s="255">
        <v>122.72348571189661</v>
      </c>
      <c r="F19" s="238">
        <v>126.17483574910153</v>
      </c>
      <c r="G19" s="144"/>
      <c r="H19" s="144"/>
      <c r="I19" s="144"/>
    </row>
    <row r="20" spans="1:33" x14ac:dyDescent="0.25">
      <c r="A20" s="253" t="s">
        <v>37</v>
      </c>
      <c r="B20" s="25" t="s">
        <v>38</v>
      </c>
      <c r="C20" s="255">
        <v>2.339</v>
      </c>
      <c r="D20" s="255">
        <v>2.1749999999999998</v>
      </c>
      <c r="E20" s="255">
        <v>2.0109134649240001</v>
      </c>
      <c r="F20" s="238">
        <v>2.0128064079087995</v>
      </c>
      <c r="G20" s="144"/>
      <c r="H20" s="144"/>
      <c r="I20" s="144"/>
    </row>
    <row r="21" spans="1:33" x14ac:dyDescent="0.25">
      <c r="A21" s="253" t="s">
        <v>37</v>
      </c>
      <c r="B21" s="25" t="s">
        <v>186</v>
      </c>
      <c r="C21" s="255">
        <v>1.16816930262</v>
      </c>
      <c r="D21" s="255">
        <v>1.1365909054499999</v>
      </c>
      <c r="E21" s="255">
        <v>1.0885061319410441</v>
      </c>
      <c r="F21" s="255">
        <v>1.2331020299605924</v>
      </c>
    </row>
    <row r="22" spans="1:33" x14ac:dyDescent="0.25">
      <c r="A22" s="253" t="s">
        <v>37</v>
      </c>
      <c r="B22" s="25" t="s">
        <v>40</v>
      </c>
      <c r="C22" s="255">
        <v>8.7210000000000001</v>
      </c>
      <c r="D22" s="255">
        <v>8.6699999999999982</v>
      </c>
      <c r="E22" s="255">
        <v>9.1194873799999989</v>
      </c>
      <c r="F22" s="255">
        <v>9.5717861023599973</v>
      </c>
    </row>
    <row r="23" spans="1:33" x14ac:dyDescent="0.25">
      <c r="A23" s="253" t="s">
        <v>41</v>
      </c>
      <c r="B23" s="25" t="s">
        <v>42</v>
      </c>
      <c r="C23" s="255">
        <v>8.4759999999999991</v>
      </c>
      <c r="D23" s="255">
        <v>8.5335000000000001</v>
      </c>
      <c r="E23" s="255">
        <v>8.6653718449999992</v>
      </c>
      <c r="F23" s="255">
        <v>9.0205683705899986</v>
      </c>
    </row>
    <row r="24" spans="1:33" x14ac:dyDescent="0.25">
      <c r="A24" s="253" t="s">
        <v>37</v>
      </c>
      <c r="B24" s="25" t="s">
        <v>39</v>
      </c>
      <c r="C24" s="255">
        <v>0.77595552950354896</v>
      </c>
      <c r="D24" s="255">
        <v>0.84040051243150249</v>
      </c>
      <c r="E24" s="255">
        <v>0.64856778411139715</v>
      </c>
      <c r="F24" s="255">
        <v>0.46262224090786946</v>
      </c>
    </row>
    <row r="25" spans="1:33" x14ac:dyDescent="0.25">
      <c r="A25" s="253" t="s">
        <v>41</v>
      </c>
      <c r="B25" s="25" t="s">
        <v>187</v>
      </c>
      <c r="C25" s="256">
        <v>0</v>
      </c>
      <c r="D25" s="256">
        <v>0</v>
      </c>
      <c r="E25" s="256">
        <v>0</v>
      </c>
      <c r="F25" s="380">
        <v>0</v>
      </c>
    </row>
    <row r="26" spans="1:33" s="2" customFormat="1" x14ac:dyDescent="0.25">
      <c r="A26" s="262" t="s">
        <v>188</v>
      </c>
      <c r="B26" s="259" t="s">
        <v>189</v>
      </c>
      <c r="C26" s="230">
        <v>116.27687516787645</v>
      </c>
      <c r="D26" s="230">
        <v>115.8155085821185</v>
      </c>
      <c r="E26" s="230">
        <v>118.52138279592018</v>
      </c>
      <c r="F26" s="260">
        <v>121.91508733855427</v>
      </c>
      <c r="G26" s="263"/>
      <c r="H26" s="263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5">
      <c r="A27" s="253" t="s">
        <v>37</v>
      </c>
      <c r="B27" s="25" t="s">
        <v>43</v>
      </c>
      <c r="C27" s="255">
        <v>7.1408464670000005E-2</v>
      </c>
      <c r="D27" s="255">
        <v>8.0000000000000016E-2</v>
      </c>
      <c r="E27" s="255">
        <v>8.1085386511950297E-2</v>
      </c>
      <c r="F27" s="255">
        <v>0.1396752264528785</v>
      </c>
    </row>
    <row r="28" spans="1:33" x14ac:dyDescent="0.25">
      <c r="A28" s="253"/>
      <c r="B28" s="25" t="s">
        <v>190</v>
      </c>
      <c r="C28" s="255">
        <v>0.4666698015143399</v>
      </c>
      <c r="D28" s="255">
        <v>-1.5830625794181028</v>
      </c>
      <c r="E28" s="255">
        <v>-0.87266961187324665</v>
      </c>
      <c r="F28" s="255">
        <v>-0.11951145686319696</v>
      </c>
    </row>
    <row r="29" spans="1:33" x14ac:dyDescent="0.25">
      <c r="A29" s="253"/>
      <c r="B29" s="25" t="s">
        <v>191</v>
      </c>
      <c r="C29" s="255">
        <v>0</v>
      </c>
      <c r="D29" s="255">
        <v>0</v>
      </c>
      <c r="E29" s="255">
        <v>-0.184</v>
      </c>
      <c r="F29" s="255">
        <v>0.25</v>
      </c>
    </row>
    <row r="30" spans="1:33" x14ac:dyDescent="0.25">
      <c r="A30" s="253" t="s">
        <v>37</v>
      </c>
      <c r="B30" s="25" t="s">
        <v>192</v>
      </c>
      <c r="C30" s="255">
        <v>0.4686698015143399</v>
      </c>
      <c r="D30" s="255">
        <v>-1.5830625794181028</v>
      </c>
      <c r="E30" s="255">
        <v>-0.68866961187324671</v>
      </c>
      <c r="F30" s="255">
        <v>-0.55351145686319692</v>
      </c>
    </row>
    <row r="31" spans="1:33" s="2" customFormat="1" x14ac:dyDescent="0.25">
      <c r="A31" s="225" t="s">
        <v>193</v>
      </c>
      <c r="B31" s="24" t="s">
        <v>253</v>
      </c>
      <c r="C31" s="260">
        <v>115.73679690169212</v>
      </c>
      <c r="D31" s="260">
        <v>117.3185711615366</v>
      </c>
      <c r="E31" s="260">
        <v>119.12896702128148</v>
      </c>
      <c r="F31" s="155">
        <v>122.32892356896458</v>
      </c>
      <c r="G31" s="263"/>
      <c r="H31" s="263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s="2" customFormat="1" x14ac:dyDescent="0.25">
      <c r="A32" s="259" t="s">
        <v>194</v>
      </c>
      <c r="B32" s="259"/>
      <c r="C32" s="261"/>
      <c r="D32" s="261"/>
      <c r="E32" s="261"/>
      <c r="F32" s="31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5">
      <c r="A33" s="25"/>
      <c r="B33" s="25" t="s">
        <v>195</v>
      </c>
      <c r="C33" s="255">
        <v>0.38560144901115079</v>
      </c>
      <c r="D33" s="255">
        <v>0.89587546290367503</v>
      </c>
      <c r="E33" s="255">
        <v>2.8609799151497852</v>
      </c>
      <c r="F33" s="255">
        <v>3.2125348888314473</v>
      </c>
    </row>
    <row r="34" spans="1:33" x14ac:dyDescent="0.25">
      <c r="A34" s="25"/>
      <c r="B34" s="25" t="s">
        <v>174</v>
      </c>
      <c r="C34" s="255">
        <v>1.2995979794078072</v>
      </c>
      <c r="D34" s="255">
        <v>0.90265090469586751</v>
      </c>
      <c r="E34" s="255">
        <v>1.2486985376897404</v>
      </c>
      <c r="F34" s="255">
        <v>1.6322753355323869</v>
      </c>
    </row>
    <row r="35" spans="1:33" x14ac:dyDescent="0.25">
      <c r="A35" s="25"/>
      <c r="B35" s="25" t="s">
        <v>196</v>
      </c>
      <c r="C35" s="255">
        <v>-0.90227063939825047</v>
      </c>
      <c r="D35" s="255">
        <v>-6.7148303156017164E-3</v>
      </c>
      <c r="E35" s="255">
        <v>1.5923971376875068</v>
      </c>
      <c r="F35" s="381">
        <v>1.554879636495321</v>
      </c>
    </row>
    <row r="36" spans="1:33" s="2" customFormat="1" x14ac:dyDescent="0.25">
      <c r="A36" s="66" t="s">
        <v>254</v>
      </c>
      <c r="B36" s="66"/>
      <c r="C36" s="382">
        <v>0.44653046006121944</v>
      </c>
      <c r="D36" s="382">
        <v>1.2577834273708566</v>
      </c>
      <c r="E36" s="382">
        <v>0.88426845621955563</v>
      </c>
      <c r="F36" s="383">
        <v>1.826882018273061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s="2" customFormat="1" x14ac:dyDescent="0.25">
      <c r="A37" s="27" t="s">
        <v>255</v>
      </c>
      <c r="B37" s="27"/>
      <c r="C37" s="60"/>
      <c r="D37" s="60"/>
      <c r="E37" s="383">
        <v>2.1440088411913694</v>
      </c>
      <c r="F37" s="252">
        <v>3.4889770983989932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s="2" customFormat="1" x14ac:dyDescent="0.25">
      <c r="A38" s="259" t="s">
        <v>101</v>
      </c>
      <c r="B38" s="259"/>
      <c r="C38" s="261"/>
      <c r="D38" s="261"/>
      <c r="E38" s="261"/>
      <c r="F38" s="31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5">
      <c r="A39" s="25"/>
      <c r="B39" s="25" t="s">
        <v>129</v>
      </c>
      <c r="C39" s="255">
        <v>1.3488010994594699</v>
      </c>
      <c r="D39" s="255">
        <v>1.2644982576864583</v>
      </c>
      <c r="E39" s="255">
        <v>-0.71697107395841586</v>
      </c>
      <c r="F39" s="255">
        <v>0.27644220956754584</v>
      </c>
    </row>
    <row r="40" spans="1:33" x14ac:dyDescent="0.25">
      <c r="A40" s="25"/>
      <c r="B40" s="25" t="s">
        <v>130</v>
      </c>
      <c r="C40" s="255">
        <v>1.5550628442288166</v>
      </c>
      <c r="D40" s="255">
        <v>1.470319060590056</v>
      </c>
      <c r="E40" s="255">
        <v>-0.83036369569161617</v>
      </c>
      <c r="F40" s="255">
        <v>0.32764312941105089</v>
      </c>
    </row>
    <row r="41" spans="1:33" x14ac:dyDescent="0.25">
      <c r="A41" s="25"/>
      <c r="B41" s="25" t="s">
        <v>45</v>
      </c>
      <c r="C41" s="257">
        <v>215.773</v>
      </c>
      <c r="D41" s="257">
        <v>223.52199999999999</v>
      </c>
      <c r="E41" s="257">
        <v>232.86770675176777</v>
      </c>
      <c r="F41" s="257">
        <v>242.82906692313654</v>
      </c>
    </row>
    <row r="42" spans="1:33" s="2" customFormat="1" x14ac:dyDescent="0.25">
      <c r="A42" s="24"/>
      <c r="B42" s="24" t="s">
        <v>256</v>
      </c>
      <c r="C42" s="260">
        <v>0.72069389785970284</v>
      </c>
      <c r="D42" s="260">
        <v>0.657796127714523</v>
      </c>
      <c r="E42" s="260">
        <v>-0.35658172928922555</v>
      </c>
      <c r="F42" s="260">
        <v>0.13492747534822955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s="2" customFormat="1" x14ac:dyDescent="0.25">
      <c r="A43" s="24"/>
      <c r="B43" s="24" t="s">
        <v>257</v>
      </c>
      <c r="C43" s="31"/>
      <c r="D43" s="31" t="s">
        <v>98</v>
      </c>
      <c r="E43" s="31" t="s">
        <v>98</v>
      </c>
      <c r="F43" s="31" t="s">
        <v>98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5">
      <c r="A44" s="25"/>
      <c r="B44" s="25" t="s">
        <v>131</v>
      </c>
      <c r="C44" s="256"/>
      <c r="D44" s="255">
        <v>0.68924501278711292</v>
      </c>
      <c r="E44" s="255">
        <v>0.15060719921264873</v>
      </c>
      <c r="F44" s="255">
        <v>-0.110827126970498</v>
      </c>
    </row>
    <row r="45" spans="1:33" x14ac:dyDescent="0.25">
      <c r="A45" s="25"/>
      <c r="B45" s="25" t="s">
        <v>132</v>
      </c>
      <c r="C45" s="256"/>
      <c r="D45" s="255" t="s">
        <v>98</v>
      </c>
      <c r="E45" s="255" t="s">
        <v>98</v>
      </c>
      <c r="F45" s="381" t="s">
        <v>98</v>
      </c>
    </row>
    <row r="46" spans="1:33" x14ac:dyDescent="0.25">
      <c r="A46" s="226"/>
      <c r="B46" s="226"/>
      <c r="C46" s="226"/>
      <c r="D46" s="226"/>
      <c r="E46" s="226"/>
    </row>
    <row r="47" spans="1:33" x14ac:dyDescent="0.25">
      <c r="A47" s="25"/>
    </row>
    <row r="48" spans="1:33" x14ac:dyDescent="0.25">
      <c r="A48" s="25"/>
    </row>
    <row r="49" spans="1:33" x14ac:dyDescent="0.25">
      <c r="A49" s="25"/>
    </row>
    <row r="50" spans="1:33" s="264" customFormat="1" x14ac:dyDescent="0.25">
      <c r="A50" s="144"/>
      <c r="B50" s="144"/>
      <c r="C50" s="144"/>
      <c r="D50" s="144"/>
      <c r="E50" s="144"/>
      <c r="F50" s="25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</row>
    <row r="51" spans="1:33" s="264" customFormat="1" x14ac:dyDescent="0.25">
      <c r="A51" s="144"/>
      <c r="B51" s="144"/>
      <c r="C51" s="144"/>
      <c r="D51" s="144"/>
      <c r="E51" s="144"/>
      <c r="F51" s="25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</row>
    <row r="52" spans="1:33" s="264" customFormat="1" x14ac:dyDescent="0.25">
      <c r="A52" s="144"/>
      <c r="B52" s="144"/>
      <c r="C52" s="144"/>
      <c r="D52" s="144"/>
      <c r="E52" s="144"/>
      <c r="F52" s="25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</row>
    <row r="53" spans="1:33" s="264" customFormat="1" ht="32.25" customHeight="1" x14ac:dyDescent="0.25">
      <c r="A53" s="37"/>
      <c r="B53" s="239"/>
      <c r="C53" s="170"/>
      <c r="D53" s="170"/>
      <c r="E53" s="265"/>
      <c r="F53" s="54"/>
      <c r="G53" s="54"/>
      <c r="H53" s="54"/>
      <c r="I53" s="5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</row>
    <row r="54" spans="1:33" s="269" customFormat="1" x14ac:dyDescent="0.25">
      <c r="A54" s="33"/>
      <c r="B54" s="266"/>
      <c r="C54" s="267"/>
      <c r="D54" s="169"/>
      <c r="E54" s="268"/>
      <c r="F54" s="53"/>
      <c r="G54" s="53"/>
      <c r="H54" s="53"/>
      <c r="I54" s="5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</row>
    <row r="55" spans="1:33" s="264" customFormat="1" x14ac:dyDescent="0.25">
      <c r="A55" s="37"/>
      <c r="B55" s="270"/>
      <c r="C55" s="167"/>
      <c r="D55" s="170"/>
      <c r="E55" s="271"/>
      <c r="F55" s="50"/>
      <c r="G55" s="50"/>
      <c r="H55" s="50"/>
      <c r="I55" s="50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</row>
    <row r="56" spans="1:33" s="264" customFormat="1" x14ac:dyDescent="0.25">
      <c r="A56" s="37"/>
      <c r="B56" s="272"/>
      <c r="C56" s="168"/>
      <c r="D56" s="172"/>
      <c r="E56" s="273"/>
      <c r="F56" s="50"/>
      <c r="G56" s="50"/>
      <c r="H56" s="50"/>
      <c r="I56" s="50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</row>
    <row r="57" spans="1:33" s="264" customFormat="1" x14ac:dyDescent="0.25">
      <c r="A57" s="37"/>
      <c r="B57" s="272"/>
      <c r="C57" s="168"/>
      <c r="D57" s="172"/>
      <c r="E57" s="273"/>
      <c r="F57" s="50"/>
      <c r="G57" s="50"/>
      <c r="H57" s="50"/>
      <c r="I57" s="50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</row>
    <row r="58" spans="1:33" s="264" customFormat="1" x14ac:dyDescent="0.25">
      <c r="A58" s="37"/>
      <c r="B58" s="270"/>
      <c r="C58" s="167"/>
      <c r="D58" s="170"/>
      <c r="E58" s="271"/>
      <c r="F58" s="50"/>
      <c r="G58" s="50"/>
      <c r="H58" s="50"/>
      <c r="I58" s="50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</row>
    <row r="59" spans="1:33" s="264" customFormat="1" x14ac:dyDescent="0.25">
      <c r="A59" s="37"/>
      <c r="B59" s="270"/>
      <c r="C59" s="167"/>
      <c r="D59" s="170"/>
      <c r="E59" s="271"/>
      <c r="F59" s="50"/>
      <c r="G59" s="50"/>
      <c r="H59" s="50"/>
      <c r="I59" s="50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</row>
    <row r="60" spans="1:33" s="269" customFormat="1" x14ac:dyDescent="0.25">
      <c r="A60" s="33"/>
      <c r="B60" s="266"/>
      <c r="C60" s="267"/>
      <c r="D60" s="169"/>
      <c r="E60" s="268"/>
      <c r="F60" s="53"/>
      <c r="G60" s="53"/>
      <c r="H60" s="53"/>
      <c r="I60" s="5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</row>
    <row r="61" spans="1:33" s="264" customFormat="1" x14ac:dyDescent="0.25">
      <c r="A61" s="37"/>
      <c r="B61" s="272"/>
      <c r="C61" s="168"/>
      <c r="D61" s="172"/>
      <c r="E61" s="273"/>
      <c r="F61" s="50"/>
      <c r="G61" s="50"/>
      <c r="H61" s="50"/>
      <c r="I61" s="50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</row>
    <row r="62" spans="1:33" s="264" customFormat="1" x14ac:dyDescent="0.25">
      <c r="A62" s="37"/>
      <c r="B62" s="272"/>
      <c r="C62" s="168"/>
      <c r="D62" s="172"/>
      <c r="E62" s="273"/>
      <c r="F62" s="154"/>
      <c r="G62" s="154"/>
      <c r="H62" s="154"/>
      <c r="I62" s="15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</row>
    <row r="63" spans="1:33" s="269" customFormat="1" x14ac:dyDescent="0.25">
      <c r="A63" s="33"/>
      <c r="B63" s="266"/>
      <c r="C63" s="267"/>
      <c r="D63" s="169"/>
      <c r="E63" s="268"/>
      <c r="F63" s="53"/>
      <c r="G63" s="53"/>
      <c r="H63" s="53"/>
      <c r="I63" s="5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</row>
    <row r="64" spans="1:33" s="264" customFormat="1" x14ac:dyDescent="0.25">
      <c r="A64" s="37"/>
      <c r="B64" s="267"/>
      <c r="C64" s="169"/>
      <c r="D64" s="169"/>
      <c r="E64" s="271"/>
      <c r="F64" s="54"/>
      <c r="G64" s="243"/>
      <c r="H64" s="54"/>
      <c r="I64" s="5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</row>
    <row r="65" spans="1:33" s="264" customFormat="1" x14ac:dyDescent="0.25">
      <c r="A65" s="37"/>
      <c r="B65" s="170"/>
      <c r="C65" s="170"/>
      <c r="D65" s="170"/>
      <c r="E65" s="271"/>
      <c r="F65" s="274"/>
      <c r="G65" s="56"/>
      <c r="H65" s="56"/>
      <c r="I65" s="56"/>
      <c r="J65" s="144"/>
      <c r="K65" s="37"/>
      <c r="L65" s="37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</row>
    <row r="66" spans="1:33" s="264" customFormat="1" x14ac:dyDescent="0.25">
      <c r="A66" s="37"/>
      <c r="B66" s="171"/>
      <c r="C66" s="171"/>
      <c r="D66" s="171"/>
      <c r="E66" s="275"/>
      <c r="F66" s="119"/>
      <c r="G66" s="203"/>
      <c r="H66" s="203"/>
      <c r="I66" s="203"/>
      <c r="J66" s="144"/>
      <c r="K66" s="276"/>
      <c r="L66" s="37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</row>
    <row r="67" spans="1:33" s="264" customFormat="1" x14ac:dyDescent="0.25">
      <c r="A67" s="37"/>
      <c r="B67" s="170"/>
      <c r="C67" s="170"/>
      <c r="D67" s="170"/>
      <c r="E67" s="271"/>
      <c r="F67" s="56"/>
      <c r="G67" s="56"/>
      <c r="H67" s="56"/>
      <c r="I67" s="56"/>
      <c r="J67" s="144"/>
      <c r="K67" s="37"/>
      <c r="L67" s="37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</row>
    <row r="68" spans="1:33" s="264" customFormat="1" x14ac:dyDescent="0.25">
      <c r="A68" s="37"/>
      <c r="B68" s="169"/>
      <c r="C68" s="169"/>
      <c r="D68" s="169"/>
      <c r="E68" s="268"/>
      <c r="F68" s="202"/>
      <c r="G68" s="277"/>
      <c r="H68" s="277"/>
      <c r="I68" s="277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</row>
    <row r="69" spans="1:33" s="264" customFormat="1" x14ac:dyDescent="0.25">
      <c r="A69" s="37"/>
      <c r="B69" s="169"/>
      <c r="C69" s="169"/>
      <c r="D69" s="169"/>
      <c r="E69" s="271"/>
      <c r="F69" s="54"/>
      <c r="G69" s="201"/>
      <c r="H69" s="56"/>
      <c r="I69" s="56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</row>
    <row r="70" spans="1:33" s="264" customFormat="1" x14ac:dyDescent="0.25">
      <c r="A70" s="37"/>
      <c r="B70" s="169"/>
      <c r="C70" s="169"/>
      <c r="D70" s="167"/>
      <c r="E70" s="271"/>
      <c r="F70" s="201"/>
      <c r="G70" s="201"/>
      <c r="H70" s="201"/>
      <c r="I70" s="201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</row>
    <row r="71" spans="1:33" s="264" customFormat="1" x14ac:dyDescent="0.25">
      <c r="A71" s="37"/>
      <c r="B71" s="169"/>
      <c r="C71" s="169"/>
      <c r="D71" s="170"/>
      <c r="E71" s="271"/>
      <c r="F71" s="50"/>
      <c r="G71" s="50"/>
      <c r="H71" s="50"/>
      <c r="I71" s="50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</row>
    <row r="72" spans="1:33" s="264" customFormat="1" x14ac:dyDescent="0.25">
      <c r="A72" s="37"/>
      <c r="B72" s="170"/>
      <c r="C72" s="170"/>
      <c r="D72" s="167"/>
      <c r="E72" s="271"/>
      <c r="F72" s="130"/>
      <c r="G72" s="130"/>
      <c r="H72" s="130"/>
      <c r="I72" s="130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</row>
    <row r="73" spans="1:33" s="264" customFormat="1" x14ac:dyDescent="0.25">
      <c r="A73" s="37"/>
      <c r="B73" s="170"/>
      <c r="C73" s="170"/>
      <c r="D73" s="170"/>
      <c r="E73" s="271"/>
      <c r="F73" s="202"/>
      <c r="G73" s="202"/>
      <c r="H73" s="202"/>
      <c r="I73" s="202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</row>
    <row r="74" spans="1:33" s="144" customFormat="1" x14ac:dyDescent="0.25">
      <c r="A74" s="37"/>
      <c r="B74" s="170"/>
      <c r="C74" s="170"/>
      <c r="D74" s="169"/>
      <c r="E74" s="268"/>
      <c r="F74" s="231"/>
      <c r="G74" s="231"/>
      <c r="H74" s="231"/>
      <c r="I74" s="231"/>
    </row>
    <row r="75" spans="1:33" s="144" customFormat="1" x14ac:dyDescent="0.25">
      <c r="A75" s="37"/>
      <c r="B75" s="170"/>
      <c r="C75" s="170"/>
      <c r="D75" s="170"/>
      <c r="E75" s="268"/>
      <c r="F75" s="258"/>
      <c r="G75" s="202"/>
      <c r="H75" s="202"/>
      <c r="I75" s="202"/>
    </row>
    <row r="76" spans="1:33" s="144" customFormat="1" x14ac:dyDescent="0.25">
      <c r="A76" s="37"/>
      <c r="B76" s="170"/>
      <c r="C76" s="170"/>
      <c r="D76" s="239"/>
      <c r="E76" s="240"/>
      <c r="F76" s="243"/>
      <c r="G76" s="231"/>
      <c r="H76" s="231"/>
      <c r="I76" s="231"/>
    </row>
    <row r="77" spans="1:33" s="144" customFormat="1" x14ac:dyDescent="0.25">
      <c r="A77" s="37"/>
      <c r="B77" s="170"/>
      <c r="C77" s="170"/>
      <c r="D77" s="239"/>
      <c r="E77" s="240"/>
      <c r="F77" s="243"/>
      <c r="G77" s="231"/>
      <c r="H77" s="231"/>
      <c r="I77" s="231"/>
    </row>
    <row r="78" spans="1:33" s="264" customFormat="1" x14ac:dyDescent="0.25">
      <c r="A78" s="144"/>
      <c r="B78" s="144"/>
      <c r="C78" s="144"/>
      <c r="D78" s="144"/>
      <c r="E78" s="144"/>
      <c r="F78" s="25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</row>
    <row r="79" spans="1:33" s="264" customFormat="1" x14ac:dyDescent="0.25">
      <c r="A79" s="144"/>
      <c r="B79" s="144"/>
      <c r="C79" s="144"/>
      <c r="D79" s="144"/>
      <c r="E79" s="144"/>
      <c r="F79" s="25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</row>
    <row r="80" spans="1:33" x14ac:dyDescent="0.25">
      <c r="A80" s="25"/>
    </row>
    <row r="81" spans="1:1" x14ac:dyDescent="0.25">
      <c r="A81" s="25"/>
    </row>
    <row r="82" spans="1:1" x14ac:dyDescent="0.25">
      <c r="A82" s="25"/>
    </row>
    <row r="83" spans="1:1" x14ac:dyDescent="0.25">
      <c r="A83" s="25"/>
    </row>
    <row r="84" spans="1:1" x14ac:dyDescent="0.25">
      <c r="A84" s="25"/>
    </row>
    <row r="85" spans="1:1" x14ac:dyDescent="0.25">
      <c r="A85" s="25"/>
    </row>
    <row r="86" spans="1:1" x14ac:dyDescent="0.25">
      <c r="A86" s="25"/>
    </row>
    <row r="87" spans="1:1" x14ac:dyDescent="0.25">
      <c r="A87" s="2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24"/>
  <sheetViews>
    <sheetView zoomScale="80" zoomScaleNormal="80" workbookViewId="0">
      <selection activeCell="E14" sqref="E14"/>
    </sheetView>
  </sheetViews>
  <sheetFormatPr defaultColWidth="9.140625" defaultRowHeight="15" x14ac:dyDescent="0.25"/>
  <cols>
    <col min="1" max="1" width="9.140625" style="25"/>
    <col min="2" max="2" width="54.42578125" style="25" customWidth="1"/>
    <col min="3" max="3" width="11.140625" style="25" customWidth="1"/>
    <col min="4" max="5" width="13" style="25" customWidth="1"/>
    <col min="6" max="6" width="13" style="27" customWidth="1"/>
    <col min="7" max="7" width="11.140625" style="25" customWidth="1"/>
    <col min="8" max="8" width="11.7109375" style="25" customWidth="1"/>
    <col min="9" max="16384" width="9.140625" style="25"/>
  </cols>
  <sheetData>
    <row r="1" spans="1:3" x14ac:dyDescent="0.25">
      <c r="A1" s="25" t="s">
        <v>206</v>
      </c>
    </row>
    <row r="2" spans="1:3" x14ac:dyDescent="0.25">
      <c r="A2" s="25" t="s">
        <v>205</v>
      </c>
    </row>
    <row r="3" spans="1:3" ht="15.75" customHeight="1" x14ac:dyDescent="0.35">
      <c r="A3" s="25" t="s">
        <v>203</v>
      </c>
    </row>
    <row r="4" spans="1:3" ht="18" x14ac:dyDescent="0.35">
      <c r="C4" s="28" t="s">
        <v>46</v>
      </c>
    </row>
    <row r="5" spans="1:3" ht="18.75" customHeight="1" x14ac:dyDescent="0.25">
      <c r="A5" s="25" t="s">
        <v>204</v>
      </c>
    </row>
    <row r="6" spans="1:3" x14ac:dyDescent="0.25">
      <c r="A6" s="25" t="s">
        <v>121</v>
      </c>
    </row>
    <row r="7" spans="1:3" ht="18" x14ac:dyDescent="0.35">
      <c r="C7" s="28" t="s">
        <v>134</v>
      </c>
    </row>
    <row r="8" spans="1:3" ht="23.25" customHeight="1" x14ac:dyDescent="0.25">
      <c r="A8" s="25" t="s">
        <v>208</v>
      </c>
    </row>
    <row r="9" spans="1:3" x14ac:dyDescent="0.25">
      <c r="A9" s="25" t="s">
        <v>258</v>
      </c>
    </row>
    <row r="10" spans="1:3" ht="15" customHeight="1" x14ac:dyDescent="0.25">
      <c r="A10" s="25" t="s">
        <v>209</v>
      </c>
    </row>
    <row r="11" spans="1:3" ht="24" customHeight="1" x14ac:dyDescent="0.25">
      <c r="B11" s="253">
        <v>2017</v>
      </c>
    </row>
    <row r="12" spans="1:3" ht="17.25" x14ac:dyDescent="0.25">
      <c r="A12" s="143"/>
      <c r="C12" s="28" t="s">
        <v>212</v>
      </c>
    </row>
    <row r="13" spans="1:3" x14ac:dyDescent="0.25">
      <c r="B13" s="253" t="s">
        <v>259</v>
      </c>
      <c r="C13" s="28"/>
    </row>
    <row r="14" spans="1:3" ht="17.25" x14ac:dyDescent="0.25">
      <c r="C14" s="28" t="s">
        <v>207</v>
      </c>
    </row>
    <row r="17" spans="2:7" x14ac:dyDescent="0.25">
      <c r="B17" s="205"/>
      <c r="C17" s="205"/>
      <c r="D17" s="284">
        <v>2017</v>
      </c>
      <c r="E17" s="206">
        <v>2018</v>
      </c>
      <c r="F17" s="285">
        <v>2019</v>
      </c>
    </row>
    <row r="18" spans="2:7" ht="19.5" customHeight="1" x14ac:dyDescent="0.35">
      <c r="B18" s="207" t="s">
        <v>122</v>
      </c>
      <c r="C18" s="241" t="s">
        <v>198</v>
      </c>
      <c r="D18" s="279">
        <v>0.21282034478058165</v>
      </c>
      <c r="E18" s="209">
        <v>0.43402594713954556</v>
      </c>
      <c r="F18" s="280">
        <v>0.90944830762630535</v>
      </c>
    </row>
    <row r="19" spans="2:7" x14ac:dyDescent="0.25">
      <c r="B19" s="208" t="s">
        <v>201</v>
      </c>
      <c r="C19" s="242" t="s">
        <v>210</v>
      </c>
      <c r="D19" s="279"/>
      <c r="E19" s="209">
        <v>0.5448191376686693</v>
      </c>
      <c r="F19" s="280">
        <v>0.51701953641017173</v>
      </c>
      <c r="G19" s="147"/>
    </row>
    <row r="20" spans="2:7" x14ac:dyDescent="0.25">
      <c r="B20" s="208"/>
      <c r="C20" s="242" t="s">
        <v>211</v>
      </c>
      <c r="D20" s="279">
        <v>0.87519615544683516</v>
      </c>
      <c r="E20" s="209"/>
      <c r="F20" s="281"/>
      <c r="G20" s="148"/>
    </row>
    <row r="21" spans="2:7" ht="17.25" x14ac:dyDescent="0.25">
      <c r="B21" s="204" t="s">
        <v>202</v>
      </c>
      <c r="C21" s="241" t="s">
        <v>199</v>
      </c>
      <c r="D21" s="286">
        <v>-0.59698793012679796</v>
      </c>
      <c r="E21" s="211">
        <v>-0.24530073553874909</v>
      </c>
      <c r="F21" s="287">
        <v>-0.47433115176564922</v>
      </c>
      <c r="G21" s="148"/>
    </row>
    <row r="22" spans="2:7" ht="17.25" x14ac:dyDescent="0.25">
      <c r="B22" s="210"/>
      <c r="C22" s="242" t="s">
        <v>200</v>
      </c>
      <c r="D22" s="279">
        <v>-1.1939758602535959</v>
      </c>
      <c r="E22" s="209"/>
      <c r="F22" s="280"/>
      <c r="G22" s="148"/>
    </row>
    <row r="23" spans="2:7" ht="17.25" customHeight="1" x14ac:dyDescent="0.25">
      <c r="B23" s="210" t="s">
        <v>47</v>
      </c>
      <c r="C23" s="242"/>
      <c r="D23" s="282">
        <v>-1.0449630825902749</v>
      </c>
      <c r="E23" s="209">
        <v>-0.45024250908001007</v>
      </c>
      <c r="F23" s="280">
        <v>-0.91743371064675561</v>
      </c>
      <c r="G23" s="147"/>
    </row>
    <row r="24" spans="2:7" x14ac:dyDescent="0.25">
      <c r="B24" s="290" t="s">
        <v>260</v>
      </c>
      <c r="C24" s="290"/>
      <c r="D24" s="288">
        <v>1.2577834273708566</v>
      </c>
      <c r="E24" s="289">
        <v>0.88426845621955563</v>
      </c>
      <c r="F24" s="283">
        <v>1.826882018273061</v>
      </c>
      <c r="G24" s="14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21"/>
  <sheetViews>
    <sheetView zoomScale="90" zoomScaleNormal="90" workbookViewId="0">
      <selection activeCell="F20" sqref="F20"/>
    </sheetView>
  </sheetViews>
  <sheetFormatPr defaultColWidth="9.140625" defaultRowHeight="15" x14ac:dyDescent="0.25"/>
  <cols>
    <col min="1" max="1" width="8" style="25" customWidth="1"/>
    <col min="2" max="2" width="17.85546875" style="25" customWidth="1"/>
    <col min="3" max="3" width="17.7109375" style="25" customWidth="1"/>
    <col min="4" max="4" width="18" style="25" customWidth="1"/>
    <col min="5" max="5" width="18.28515625" style="25" customWidth="1"/>
    <col min="6" max="7" width="9.140625" style="25"/>
    <col min="8" max="8" width="41.28515625" style="25" customWidth="1"/>
    <col min="9" max="10" width="9.140625" style="25"/>
    <col min="11" max="11" width="15.85546875" style="25" customWidth="1"/>
    <col min="12" max="16384" width="9.140625" style="25"/>
  </cols>
  <sheetData>
    <row r="1" spans="1:6" x14ac:dyDescent="0.25">
      <c r="A1" s="25" t="s">
        <v>105</v>
      </c>
    </row>
    <row r="2" spans="1:6" x14ac:dyDescent="0.25">
      <c r="A2" s="212"/>
      <c r="B2" s="25" t="s">
        <v>125</v>
      </c>
    </row>
    <row r="3" spans="1:6" x14ac:dyDescent="0.25">
      <c r="A3" s="219"/>
      <c r="B3" s="25" t="s">
        <v>124</v>
      </c>
    </row>
    <row r="4" spans="1:6" x14ac:dyDescent="0.25">
      <c r="A4" s="222"/>
      <c r="B4" s="25" t="s">
        <v>106</v>
      </c>
    </row>
    <row r="5" spans="1:6" x14ac:dyDescent="0.25">
      <c r="A5" s="15"/>
      <c r="B5" s="25" t="s">
        <v>161</v>
      </c>
    </row>
    <row r="7" spans="1:6" x14ac:dyDescent="0.25">
      <c r="B7" s="150"/>
    </row>
    <row r="8" spans="1:6" ht="48.75" customHeight="1" x14ac:dyDescent="0.25">
      <c r="B8" s="216" t="s">
        <v>104</v>
      </c>
      <c r="C8" s="215" t="s">
        <v>100</v>
      </c>
      <c r="D8" s="218" t="s">
        <v>101</v>
      </c>
      <c r="E8" s="217" t="s">
        <v>44</v>
      </c>
    </row>
    <row r="9" spans="1:6" ht="31.5" x14ac:dyDescent="0.25">
      <c r="A9" s="221"/>
      <c r="B9" s="215" t="s">
        <v>100</v>
      </c>
      <c r="C9" s="295" t="s">
        <v>102</v>
      </c>
      <c r="D9" s="294" t="s">
        <v>103</v>
      </c>
      <c r="E9" s="296" t="s">
        <v>103</v>
      </c>
      <c r="F9" s="151"/>
    </row>
    <row r="10" spans="1:6" ht="30" x14ac:dyDescent="0.25">
      <c r="A10" s="221"/>
      <c r="B10" s="297" t="s">
        <v>101</v>
      </c>
      <c r="C10" s="298" t="s">
        <v>103</v>
      </c>
      <c r="D10" s="299" t="s">
        <v>103</v>
      </c>
      <c r="E10" s="300" t="s">
        <v>103</v>
      </c>
    </row>
    <row r="11" spans="1:6" ht="53.25" customHeight="1" x14ac:dyDescent="0.25">
      <c r="B11" s="301" t="s">
        <v>44</v>
      </c>
      <c r="C11" s="296" t="s">
        <v>103</v>
      </c>
      <c r="D11" s="296" t="s">
        <v>103</v>
      </c>
      <c r="E11" s="302" t="s">
        <v>44</v>
      </c>
    </row>
    <row r="13" spans="1:6" x14ac:dyDescent="0.25">
      <c r="A13" s="196"/>
    </row>
    <row r="14" spans="1:6" x14ac:dyDescent="0.25">
      <c r="A14" s="384" t="s">
        <v>243</v>
      </c>
    </row>
    <row r="15" spans="1:6" x14ac:dyDescent="0.25">
      <c r="A15" s="384" t="s">
        <v>262</v>
      </c>
    </row>
    <row r="16" spans="1:6" x14ac:dyDescent="0.25">
      <c r="A16" s="384" t="s">
        <v>263</v>
      </c>
    </row>
    <row r="17" spans="1:6" x14ac:dyDescent="0.25">
      <c r="A17" s="26"/>
      <c r="B17" s="144"/>
      <c r="C17" s="144"/>
      <c r="D17" s="144"/>
    </row>
    <row r="18" spans="1:6" ht="30" x14ac:dyDescent="0.25">
      <c r="A18" s="213"/>
      <c r="B18" s="291" t="s">
        <v>10</v>
      </c>
      <c r="C18" s="291" t="s">
        <v>163</v>
      </c>
      <c r="D18" s="291" t="s">
        <v>103</v>
      </c>
    </row>
    <row r="19" spans="1:6" ht="45.75" customHeight="1" x14ac:dyDescent="0.25">
      <c r="A19" s="220">
        <v>2017</v>
      </c>
      <c r="B19" s="292" t="s">
        <v>164</v>
      </c>
      <c r="C19" s="292" t="s">
        <v>164</v>
      </c>
      <c r="D19" s="293" t="s">
        <v>102</v>
      </c>
      <c r="F19" s="214"/>
    </row>
    <row r="20" spans="1:6" ht="45.75" customHeight="1" x14ac:dyDescent="0.25">
      <c r="A20" s="220">
        <v>2018</v>
      </c>
      <c r="B20" s="293" t="s">
        <v>164</v>
      </c>
      <c r="C20" s="385" t="s">
        <v>101</v>
      </c>
      <c r="D20" s="293" t="s">
        <v>261</v>
      </c>
      <c r="F20" s="144"/>
    </row>
    <row r="21" spans="1:6" ht="41.25" customHeight="1" x14ac:dyDescent="0.25">
      <c r="A21" s="220">
        <v>2019</v>
      </c>
      <c r="B21" s="295" t="s">
        <v>164</v>
      </c>
      <c r="C21" s="295" t="s">
        <v>164</v>
      </c>
      <c r="D21" s="293" t="s">
        <v>261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37"/>
  <sheetViews>
    <sheetView zoomScale="90" zoomScaleNormal="90" workbookViewId="0">
      <selection activeCell="D22" sqref="D22"/>
    </sheetView>
  </sheetViews>
  <sheetFormatPr defaultColWidth="9.140625" defaultRowHeight="15" x14ac:dyDescent="0.25"/>
  <cols>
    <col min="1" max="1" width="9.140625" style="25"/>
    <col min="2" max="2" width="7.28515625" style="25" customWidth="1"/>
    <col min="3" max="3" width="12.7109375" style="25" customWidth="1"/>
    <col min="4" max="4" width="11.140625" style="25" customWidth="1"/>
    <col min="5" max="5" width="7.7109375" style="25" customWidth="1"/>
    <col min="6" max="6" width="15.140625" style="25" customWidth="1"/>
    <col min="7" max="7" width="11.140625" style="25" customWidth="1"/>
    <col min="8" max="8" width="8.85546875" style="25" customWidth="1"/>
    <col min="9" max="9" width="15.140625" style="25" customWidth="1"/>
    <col min="10" max="16384" width="9.140625" style="25"/>
  </cols>
  <sheetData>
    <row r="1" spans="1:12" x14ac:dyDescent="0.25">
      <c r="A1" s="25" t="s">
        <v>226</v>
      </c>
    </row>
    <row r="2" spans="1:12" x14ac:dyDescent="0.25">
      <c r="A2" s="25" t="s">
        <v>225</v>
      </c>
    </row>
    <row r="3" spans="1:12" ht="30" customHeight="1" x14ac:dyDescent="0.35">
      <c r="A3" s="25" t="s">
        <v>230</v>
      </c>
    </row>
    <row r="4" spans="1:12" x14ac:dyDescent="0.25">
      <c r="A4" s="25" t="s">
        <v>229</v>
      </c>
    </row>
    <row r="6" spans="1:12" ht="18" x14ac:dyDescent="0.35">
      <c r="A6" s="25" t="s">
        <v>231</v>
      </c>
    </row>
    <row r="7" spans="1:12" ht="15.75" customHeight="1" x14ac:dyDescent="0.35">
      <c r="A7" s="25" t="s">
        <v>213</v>
      </c>
    </row>
    <row r="8" spans="1:12" x14ac:dyDescent="0.25">
      <c r="A8" s="25" t="s">
        <v>224</v>
      </c>
    </row>
    <row r="10" spans="1:12" ht="18.75" x14ac:dyDescent="0.3">
      <c r="B10" s="304"/>
      <c r="C10" s="305"/>
      <c r="D10" s="416" t="s">
        <v>214</v>
      </c>
      <c r="E10" s="417"/>
      <c r="F10" s="418"/>
      <c r="G10" s="416" t="s">
        <v>215</v>
      </c>
      <c r="H10" s="417"/>
      <c r="I10" s="418"/>
    </row>
    <row r="11" spans="1:12" ht="76.5" x14ac:dyDescent="0.35">
      <c r="B11" s="306" t="s">
        <v>15</v>
      </c>
      <c r="C11" s="307" t="s">
        <v>216</v>
      </c>
      <c r="D11" s="308" t="s">
        <v>217</v>
      </c>
      <c r="E11" s="309" t="s">
        <v>218</v>
      </c>
      <c r="F11" s="310" t="s">
        <v>219</v>
      </c>
      <c r="G11" s="308" t="s">
        <v>220</v>
      </c>
      <c r="H11" s="309" t="s">
        <v>221</v>
      </c>
      <c r="I11" s="311" t="s">
        <v>222</v>
      </c>
    </row>
    <row r="12" spans="1:12" x14ac:dyDescent="0.25">
      <c r="A12" s="312"/>
      <c r="B12" s="313">
        <v>2006</v>
      </c>
      <c r="C12" s="326">
        <v>38.200000000000003</v>
      </c>
      <c r="D12" s="331"/>
      <c r="E12" s="332"/>
      <c r="F12" s="332"/>
      <c r="G12" s="333"/>
      <c r="H12" s="332"/>
      <c r="I12" s="334"/>
      <c r="K12" s="27" t="s">
        <v>223</v>
      </c>
      <c r="L12" s="27"/>
    </row>
    <row r="13" spans="1:12" x14ac:dyDescent="0.25">
      <c r="A13" s="312"/>
      <c r="B13" s="314">
        <v>2007</v>
      </c>
      <c r="C13" s="327">
        <v>34</v>
      </c>
      <c r="D13" s="224"/>
      <c r="E13" s="335"/>
      <c r="F13" s="335"/>
      <c r="G13" s="336">
        <f>0.95/3*(C14-60)+0.95*0.95/3*(C13-60)+0.95*0.95*0.95/3*(C12-60)+60</f>
        <v>37.303075</v>
      </c>
      <c r="H13" s="224">
        <f>C15</f>
        <v>41.7</v>
      </c>
      <c r="I13" s="337" t="str">
        <f t="shared" ref="I13:I25" si="0">IF(H13&lt;=G13,"FL täyttyy","Ei")</f>
        <v>Ei</v>
      </c>
      <c r="K13" s="321"/>
      <c r="L13" s="27" t="s">
        <v>244</v>
      </c>
    </row>
    <row r="14" spans="1:12" x14ac:dyDescent="0.25">
      <c r="A14" s="312"/>
      <c r="B14" s="314">
        <v>2008</v>
      </c>
      <c r="C14" s="327">
        <v>32.700000000000003</v>
      </c>
      <c r="D14" s="224"/>
      <c r="E14" s="335"/>
      <c r="F14" s="335"/>
      <c r="G14" s="336">
        <f t="shared" ref="G14:G26" si="1">0.95/3*(C15-60)+0.95*0.95/3*(C14-60)+0.95*0.95*0.95/3*(C13-60)+60</f>
        <v>38.561666666666667</v>
      </c>
      <c r="H14" s="224">
        <f t="shared" ref="H14:H25" si="2">C16</f>
        <v>47.1</v>
      </c>
      <c r="I14" s="337" t="str">
        <f t="shared" si="0"/>
        <v>Ei</v>
      </c>
      <c r="K14" s="325"/>
      <c r="L14" s="183" t="s">
        <v>123</v>
      </c>
    </row>
    <row r="15" spans="1:12" x14ac:dyDescent="0.25">
      <c r="A15" s="312"/>
      <c r="B15" s="314">
        <v>2009</v>
      </c>
      <c r="C15" s="327">
        <v>41.7</v>
      </c>
      <c r="D15" s="224">
        <f>0.95/3*(C14-60)+0.95*0.95/3*(C13-60)+0.95*0.95*0.95/3*(C12-60)+60</f>
        <v>37.303075</v>
      </c>
      <c r="E15" s="224">
        <f t="shared" ref="E15:E27" si="3">C15</f>
        <v>41.7</v>
      </c>
      <c r="F15" s="335" t="str">
        <f>IF(E15&lt;=D15,"BL täyttyy","Ei")</f>
        <v>Ei</v>
      </c>
      <c r="G15" s="336">
        <f t="shared" si="1"/>
        <v>42.607637500000003</v>
      </c>
      <c r="H15" s="224">
        <f t="shared" si="2"/>
        <v>48.5</v>
      </c>
      <c r="I15" s="337" t="str">
        <f t="shared" si="0"/>
        <v>Ei</v>
      </c>
      <c r="K15" s="9"/>
      <c r="L15" s="27" t="s">
        <v>25</v>
      </c>
    </row>
    <row r="16" spans="1:12" x14ac:dyDescent="0.25">
      <c r="A16" s="312"/>
      <c r="B16" s="314">
        <v>2010</v>
      </c>
      <c r="C16" s="327">
        <v>47.1</v>
      </c>
      <c r="D16" s="224">
        <f t="shared" ref="D16:D27" si="4">0.95/3*(C15-60)+0.95*0.95/3*(C14-60)+0.95*0.95*0.95/3*(C13-60)+60</f>
        <v>38.561666666666667</v>
      </c>
      <c r="E16" s="224">
        <f t="shared" si="3"/>
        <v>47.1</v>
      </c>
      <c r="F16" s="335" t="str">
        <f t="shared" ref="F16:F27" si="5">IF(E16&lt;=D16,"BL täyttyy","Ei")</f>
        <v>Ei</v>
      </c>
      <c r="G16" s="336">
        <f t="shared" si="1"/>
        <v>47.247595833333335</v>
      </c>
      <c r="H16" s="224">
        <f t="shared" si="2"/>
        <v>53.9</v>
      </c>
      <c r="I16" s="337" t="str">
        <f t="shared" si="0"/>
        <v>Ei</v>
      </c>
    </row>
    <row r="17" spans="1:13" x14ac:dyDescent="0.25">
      <c r="A17" s="312"/>
      <c r="B17" s="314">
        <v>2011</v>
      </c>
      <c r="C17" s="327">
        <v>48.5</v>
      </c>
      <c r="D17" s="224">
        <f t="shared" si="4"/>
        <v>42.607637500000003</v>
      </c>
      <c r="E17" s="224">
        <f t="shared" si="3"/>
        <v>48.5</v>
      </c>
      <c r="F17" s="335" t="str">
        <f t="shared" si="5"/>
        <v>Ei</v>
      </c>
      <c r="G17" s="336">
        <f t="shared" si="1"/>
        <v>50.922037500000002</v>
      </c>
      <c r="H17" s="224">
        <f t="shared" si="2"/>
        <v>56.5</v>
      </c>
      <c r="I17" s="337" t="str">
        <f t="shared" si="0"/>
        <v>Ei</v>
      </c>
    </row>
    <row r="18" spans="1:13" x14ac:dyDescent="0.25">
      <c r="A18" s="312"/>
      <c r="B18" s="315">
        <v>2012</v>
      </c>
      <c r="C18" s="327">
        <v>53.9</v>
      </c>
      <c r="D18" s="224">
        <f t="shared" si="4"/>
        <v>47.247595833333335</v>
      </c>
      <c r="E18" s="224">
        <f t="shared" si="3"/>
        <v>53.9</v>
      </c>
      <c r="F18" s="335" t="str">
        <f t="shared" si="5"/>
        <v>Ei</v>
      </c>
      <c r="G18" s="336">
        <f t="shared" si="1"/>
        <v>53.769979166666666</v>
      </c>
      <c r="H18" s="224">
        <f t="shared" si="2"/>
        <v>60.2</v>
      </c>
      <c r="I18" s="337" t="str">
        <f t="shared" si="0"/>
        <v>Ei</v>
      </c>
    </row>
    <row r="19" spans="1:13" x14ac:dyDescent="0.25">
      <c r="A19" s="312"/>
      <c r="B19" s="315">
        <v>2013</v>
      </c>
      <c r="C19" s="327">
        <v>56.5</v>
      </c>
      <c r="D19" s="224">
        <f t="shared" si="4"/>
        <v>50.922037500000002</v>
      </c>
      <c r="E19" s="224">
        <f t="shared" si="3"/>
        <v>56.5</v>
      </c>
      <c r="F19" s="335" t="str">
        <f t="shared" si="5"/>
        <v>Ei</v>
      </c>
      <c r="G19" s="336">
        <f t="shared" si="1"/>
        <v>57.267087500000002</v>
      </c>
      <c r="H19" s="224">
        <f t="shared" si="2"/>
        <v>63.5</v>
      </c>
      <c r="I19" s="337" t="str">
        <f t="shared" si="0"/>
        <v>Ei</v>
      </c>
    </row>
    <row r="20" spans="1:13" x14ac:dyDescent="0.25">
      <c r="A20" s="312"/>
      <c r="B20" s="316">
        <v>2014</v>
      </c>
      <c r="C20" s="328">
        <v>60.2</v>
      </c>
      <c r="D20" s="224">
        <f t="shared" si="4"/>
        <v>53.769979166666666</v>
      </c>
      <c r="E20" s="224">
        <f t="shared" si="3"/>
        <v>60.2</v>
      </c>
      <c r="F20" s="335" t="str">
        <f t="shared" si="5"/>
        <v>Ei</v>
      </c>
      <c r="G20" s="336">
        <f t="shared" si="1"/>
        <v>60.16822916666667</v>
      </c>
      <c r="H20" s="224">
        <f t="shared" si="2"/>
        <v>63</v>
      </c>
      <c r="I20" s="337" t="str">
        <f t="shared" si="0"/>
        <v>Ei</v>
      </c>
    </row>
    <row r="21" spans="1:13" x14ac:dyDescent="0.25">
      <c r="A21" s="312"/>
      <c r="B21" s="41">
        <v>2015</v>
      </c>
      <c r="C21" s="329">
        <v>63.5</v>
      </c>
      <c r="D21" s="224">
        <f t="shared" si="4"/>
        <v>57.267087500000002</v>
      </c>
      <c r="E21" s="224">
        <f t="shared" si="3"/>
        <v>63.5</v>
      </c>
      <c r="F21" s="335" t="str">
        <f t="shared" si="5"/>
        <v>Ei</v>
      </c>
      <c r="G21" s="336">
        <f t="shared" si="1"/>
        <v>62.060074999999998</v>
      </c>
      <c r="H21" s="224">
        <f t="shared" si="2"/>
        <v>61.4</v>
      </c>
      <c r="I21" s="337" t="str">
        <f t="shared" si="0"/>
        <v>FL täyttyy</v>
      </c>
    </row>
    <row r="22" spans="1:13" x14ac:dyDescent="0.25">
      <c r="A22" s="312"/>
      <c r="B22" s="316">
        <v>2016</v>
      </c>
      <c r="C22" s="330">
        <v>63</v>
      </c>
      <c r="D22" s="224">
        <f t="shared" si="4"/>
        <v>60.16822916666667</v>
      </c>
      <c r="E22" s="224">
        <f t="shared" si="3"/>
        <v>63</v>
      </c>
      <c r="F22" s="335" t="str">
        <f t="shared" si="5"/>
        <v>Ei</v>
      </c>
      <c r="G22" s="336">
        <f t="shared" si="1"/>
        <v>62.346104166666663</v>
      </c>
      <c r="H22" s="224">
        <f t="shared" si="2"/>
        <v>60.432806665132432</v>
      </c>
      <c r="I22" s="337" t="str">
        <f t="shared" si="0"/>
        <v>FL täyttyy</v>
      </c>
    </row>
    <row r="23" spans="1:13" x14ac:dyDescent="0.25">
      <c r="A23" s="312"/>
      <c r="B23" s="317">
        <v>2017</v>
      </c>
      <c r="C23" s="322">
        <v>61.4</v>
      </c>
      <c r="D23" s="339">
        <f t="shared" si="4"/>
        <v>62.060074999999998</v>
      </c>
      <c r="E23" s="339">
        <f t="shared" si="3"/>
        <v>61.4</v>
      </c>
      <c r="F23" s="340" t="str">
        <f t="shared" si="5"/>
        <v>BL täyttyy</v>
      </c>
      <c r="G23" s="372">
        <f t="shared" si="1"/>
        <v>61.415597110625271</v>
      </c>
      <c r="H23" s="339">
        <f t="shared" si="2"/>
        <v>58.898040015981465</v>
      </c>
      <c r="I23" s="341" t="str">
        <f t="shared" si="0"/>
        <v>FL täyttyy</v>
      </c>
      <c r="K23" s="318"/>
    </row>
    <row r="24" spans="1:13" x14ac:dyDescent="0.25">
      <c r="A24" s="312"/>
      <c r="B24" s="319">
        <v>2018</v>
      </c>
      <c r="C24" s="322">
        <v>60.432806665132432</v>
      </c>
      <c r="D24" s="339">
        <f t="shared" si="4"/>
        <v>62.346104166666663</v>
      </c>
      <c r="E24" s="339">
        <f t="shared" si="3"/>
        <v>60.432806665132432</v>
      </c>
      <c r="F24" s="340" t="str">
        <f t="shared" si="5"/>
        <v>BL täyttyy</v>
      </c>
      <c r="G24" s="372">
        <f t="shared" si="1"/>
        <v>60.181357010154805</v>
      </c>
      <c r="H24" s="339">
        <f t="shared" si="2"/>
        <v>57.409386911231188</v>
      </c>
      <c r="I24" s="341" t="str">
        <f t="shared" si="0"/>
        <v>FL täyttyy</v>
      </c>
      <c r="J24" s="256"/>
    </row>
    <row r="25" spans="1:13" x14ac:dyDescent="0.25">
      <c r="A25" s="312"/>
      <c r="B25" s="317">
        <v>2019</v>
      </c>
      <c r="C25" s="322">
        <v>58.898040015981465</v>
      </c>
      <c r="D25" s="339">
        <f t="shared" si="4"/>
        <v>61.415597110625271</v>
      </c>
      <c r="E25" s="339">
        <f t="shared" si="3"/>
        <v>58.898040015981465</v>
      </c>
      <c r="F25" s="340" t="str">
        <f t="shared" si="5"/>
        <v>BL täyttyy</v>
      </c>
      <c r="G25" s="372">
        <f t="shared" si="1"/>
        <v>58.971825431536942</v>
      </c>
      <c r="H25" s="339">
        <f t="shared" si="2"/>
        <v>56.660373948023278</v>
      </c>
      <c r="I25" s="341" t="str">
        <f t="shared" si="0"/>
        <v>FL täyttyy</v>
      </c>
      <c r="J25" s="256"/>
    </row>
    <row r="26" spans="1:13" x14ac:dyDescent="0.25">
      <c r="A26" s="312"/>
      <c r="B26" s="41">
        <v>2020</v>
      </c>
      <c r="C26" s="323">
        <v>57.409386911231188</v>
      </c>
      <c r="D26" s="224">
        <f t="shared" si="4"/>
        <v>60.181357010154805</v>
      </c>
      <c r="E26" s="224">
        <f t="shared" si="3"/>
        <v>57.409386911231188</v>
      </c>
      <c r="F26" s="335" t="str">
        <f t="shared" si="5"/>
        <v>BL täyttyy</v>
      </c>
      <c r="G26" s="336">
        <f t="shared" si="1"/>
        <v>57.848177998903459</v>
      </c>
      <c r="H26" s="338"/>
      <c r="I26" s="342"/>
      <c r="J26" s="256"/>
    </row>
    <row r="27" spans="1:13" x14ac:dyDescent="0.25">
      <c r="A27" s="312"/>
      <c r="B27" s="320">
        <v>2021</v>
      </c>
      <c r="C27" s="324">
        <v>56.660373948023278</v>
      </c>
      <c r="D27" s="343">
        <f t="shared" si="4"/>
        <v>58.971825431536942</v>
      </c>
      <c r="E27" s="343">
        <f t="shared" si="3"/>
        <v>56.660373948023278</v>
      </c>
      <c r="F27" s="344" t="str">
        <f t="shared" si="5"/>
        <v>BL täyttyy</v>
      </c>
      <c r="G27" s="345"/>
      <c r="H27" s="346"/>
      <c r="I27" s="7"/>
      <c r="J27" s="258"/>
    </row>
    <row r="28" spans="1:13" x14ac:dyDescent="0.25">
      <c r="A28" s="312"/>
    </row>
    <row r="29" spans="1:13" x14ac:dyDescent="0.25">
      <c r="A29" s="25" t="s">
        <v>227</v>
      </c>
    </row>
    <row r="30" spans="1:13" x14ac:dyDescent="0.25">
      <c r="A30" s="25" t="s">
        <v>228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</row>
    <row r="31" spans="1:13" x14ac:dyDescent="0.25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</row>
    <row r="32" spans="1:13" x14ac:dyDescent="0.25">
      <c r="C32" s="255"/>
      <c r="D32" s="255"/>
      <c r="E32" s="255"/>
      <c r="F32" s="256"/>
    </row>
    <row r="33" spans="3:6" x14ac:dyDescent="0.25">
      <c r="C33" s="255"/>
      <c r="D33" s="255"/>
      <c r="E33" s="255"/>
      <c r="F33" s="256"/>
    </row>
    <row r="34" spans="3:6" x14ac:dyDescent="0.25">
      <c r="C34" s="255"/>
      <c r="D34" s="255"/>
      <c r="E34" s="255"/>
      <c r="F34" s="256"/>
    </row>
    <row r="35" spans="3:6" x14ac:dyDescent="0.25">
      <c r="C35" s="255"/>
      <c r="D35" s="255"/>
      <c r="E35" s="255"/>
      <c r="F35" s="256"/>
    </row>
    <row r="36" spans="3:6" x14ac:dyDescent="0.25">
      <c r="C36" s="255"/>
      <c r="D36" s="255"/>
      <c r="E36" s="255"/>
      <c r="F36" s="256"/>
    </row>
    <row r="37" spans="3:6" x14ac:dyDescent="0.25">
      <c r="C37" s="255"/>
      <c r="D37" s="255"/>
      <c r="E37" s="255"/>
      <c r="F37" s="256"/>
    </row>
  </sheetData>
  <mergeCells count="2">
    <mergeCell ref="D10:F10"/>
    <mergeCell ref="G10:I10"/>
  </mergeCells>
  <pageMargins left="0.7" right="0.7" top="0.75" bottom="0.75" header="0.3" footer="0.3"/>
  <pageSetup paperSize="9" orientation="portrait" horizontalDpi="300" verticalDpi="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Y37"/>
  <sheetViews>
    <sheetView topLeftCell="J1" zoomScale="70" zoomScaleNormal="70" workbookViewId="0">
      <selection activeCell="W45" sqref="W45"/>
    </sheetView>
  </sheetViews>
  <sheetFormatPr defaultColWidth="9.140625" defaultRowHeight="15" x14ac:dyDescent="0.25"/>
  <cols>
    <col min="1" max="1" width="9.140625" style="27"/>
    <col min="2" max="2" width="14.28515625" style="27" customWidth="1"/>
    <col min="3" max="3" width="15" style="27" customWidth="1"/>
    <col min="4" max="4" width="14.42578125" style="27" customWidth="1"/>
    <col min="5" max="5" width="10.85546875" style="27" customWidth="1"/>
    <col min="6" max="6" width="10" style="27" customWidth="1"/>
    <col min="7" max="7" width="10.85546875" style="27" customWidth="1"/>
    <col min="8" max="8" width="13.7109375" style="27" customWidth="1"/>
    <col min="9" max="9" width="11.5703125" style="27" customWidth="1"/>
    <col min="10" max="10" width="14.28515625" style="27" customWidth="1"/>
    <col min="11" max="11" width="14.140625" style="27" customWidth="1"/>
    <col min="12" max="12" width="16.5703125" style="27" customWidth="1"/>
    <col min="13" max="13" width="15.140625" style="27" customWidth="1"/>
    <col min="14" max="15" width="11.140625" style="27" customWidth="1"/>
    <col min="16" max="16" width="14.28515625" style="27" customWidth="1"/>
    <col min="17" max="17" width="8.7109375" style="27" customWidth="1"/>
    <col min="18" max="18" width="8.28515625" style="27" customWidth="1"/>
    <col min="19" max="19" width="15.140625" style="27" customWidth="1"/>
    <col min="20" max="20" width="16.140625" style="27" customWidth="1"/>
    <col min="21" max="22" width="11.5703125" style="27" customWidth="1"/>
    <col min="23" max="23" width="18.7109375" style="27" customWidth="1"/>
    <col min="24" max="16384" width="9.140625" style="27"/>
  </cols>
  <sheetData>
    <row r="1" spans="1:15" ht="17.25" x14ac:dyDescent="0.25">
      <c r="A1" s="27" t="s">
        <v>264</v>
      </c>
    </row>
    <row r="2" spans="1:15" x14ac:dyDescent="0.25">
      <c r="A2" s="27" t="s">
        <v>158</v>
      </c>
    </row>
    <row r="3" spans="1:15" ht="17.25" x14ac:dyDescent="0.25">
      <c r="A3" s="27" t="s">
        <v>150</v>
      </c>
    </row>
    <row r="4" spans="1:15" x14ac:dyDescent="0.25">
      <c r="A4" s="27" t="s">
        <v>33</v>
      </c>
    </row>
    <row r="5" spans="1:15" ht="17.25" x14ac:dyDescent="0.25">
      <c r="A5" s="27" t="s">
        <v>151</v>
      </c>
    </row>
    <row r="6" spans="1:15" ht="17.25" x14ac:dyDescent="0.25">
      <c r="A6" s="27" t="s">
        <v>152</v>
      </c>
    </row>
    <row r="7" spans="1:15" x14ac:dyDescent="0.25">
      <c r="A7" s="27" t="s">
        <v>239</v>
      </c>
    </row>
    <row r="9" spans="1:15" x14ac:dyDescent="0.25">
      <c r="A9" s="27" t="s">
        <v>162</v>
      </c>
    </row>
    <row r="11" spans="1:15" ht="18.75" x14ac:dyDescent="0.3">
      <c r="A11" s="29"/>
      <c r="B11" s="419" t="s">
        <v>28</v>
      </c>
      <c r="C11" s="419"/>
      <c r="D11" s="419"/>
      <c r="E11" s="420" t="s">
        <v>29</v>
      </c>
      <c r="F11" s="420"/>
      <c r="G11" s="420"/>
      <c r="H11" s="420"/>
      <c r="I11" s="420" t="s">
        <v>30</v>
      </c>
      <c r="J11" s="420"/>
      <c r="K11" s="420"/>
      <c r="L11" s="162" t="s">
        <v>31</v>
      </c>
      <c r="M11" s="419" t="s">
        <v>232</v>
      </c>
      <c r="N11" s="419"/>
      <c r="O11" s="243"/>
    </row>
    <row r="12" spans="1:15" ht="45" x14ac:dyDescent="0.25">
      <c r="A12" s="229"/>
      <c r="B12" s="354" t="s">
        <v>169</v>
      </c>
      <c r="C12" s="354" t="s">
        <v>153</v>
      </c>
      <c r="D12" s="355" t="s">
        <v>169</v>
      </c>
      <c r="E12" s="356" t="s">
        <v>17</v>
      </c>
      <c r="F12" s="357" t="s">
        <v>36</v>
      </c>
      <c r="G12" s="357" t="s">
        <v>34</v>
      </c>
      <c r="H12" s="358" t="s">
        <v>21</v>
      </c>
      <c r="I12" s="357" t="s">
        <v>20</v>
      </c>
      <c r="J12" s="357" t="s">
        <v>6</v>
      </c>
      <c r="K12" s="357" t="s">
        <v>32</v>
      </c>
      <c r="L12" s="359" t="s">
        <v>22</v>
      </c>
      <c r="M12" s="359" t="s">
        <v>233</v>
      </c>
      <c r="N12" s="367" t="s">
        <v>236</v>
      </c>
      <c r="O12" s="369"/>
    </row>
    <row r="13" spans="1:15" ht="17.25" x14ac:dyDescent="0.25">
      <c r="A13" s="106"/>
      <c r="B13" s="109" t="s">
        <v>154</v>
      </c>
      <c r="C13" s="109" t="s">
        <v>16</v>
      </c>
      <c r="D13" s="137"/>
      <c r="E13" s="123" t="s">
        <v>11</v>
      </c>
      <c r="F13" s="64" t="s">
        <v>155</v>
      </c>
      <c r="G13" s="360"/>
      <c r="H13" s="65" t="s">
        <v>27</v>
      </c>
      <c r="I13" s="64"/>
      <c r="J13" s="64" t="s">
        <v>19</v>
      </c>
      <c r="K13" s="64" t="s">
        <v>26</v>
      </c>
      <c r="L13" s="361" t="s">
        <v>235</v>
      </c>
      <c r="M13" s="41" t="s">
        <v>234</v>
      </c>
      <c r="N13" s="368" t="s">
        <v>237</v>
      </c>
      <c r="O13" s="54"/>
    </row>
    <row r="14" spans="1:15" x14ac:dyDescent="0.25">
      <c r="A14" s="108" t="s">
        <v>15</v>
      </c>
      <c r="B14" s="109" t="s">
        <v>156</v>
      </c>
      <c r="C14" s="109" t="s">
        <v>35</v>
      </c>
      <c r="D14" s="109" t="s">
        <v>35</v>
      </c>
      <c r="E14" s="108" t="s">
        <v>24</v>
      </c>
      <c r="F14" s="109" t="s">
        <v>24</v>
      </c>
      <c r="G14" s="109" t="s">
        <v>35</v>
      </c>
      <c r="H14" s="137" t="s">
        <v>35</v>
      </c>
      <c r="I14" s="64" t="s">
        <v>23</v>
      </c>
      <c r="J14" s="109" t="s">
        <v>35</v>
      </c>
      <c r="K14" s="109" t="s">
        <v>35</v>
      </c>
      <c r="L14" s="278" t="s">
        <v>24</v>
      </c>
      <c r="M14" s="108" t="s">
        <v>24</v>
      </c>
      <c r="N14" s="361" t="s">
        <v>238</v>
      </c>
      <c r="O14" s="54"/>
    </row>
    <row r="15" spans="1:15" x14ac:dyDescent="0.25">
      <c r="A15" s="362">
        <v>2006</v>
      </c>
      <c r="B15" s="363">
        <f>'Velkakriteeri, BL ja FL '!C12</f>
        <v>38.200000000000003</v>
      </c>
      <c r="C15" s="364">
        <v>172.614</v>
      </c>
      <c r="D15" s="387">
        <f>C15*B15/100</f>
        <v>65.938548000000011</v>
      </c>
      <c r="E15" s="365">
        <v>1.5365380371691779</v>
      </c>
      <c r="F15" s="397">
        <f t="shared" ref="F15:F28" si="0">E15*$H$29</f>
        <v>0.88212648713882513</v>
      </c>
      <c r="G15" s="382">
        <f t="shared" ref="G15:G28" si="1">F15*C15/100</f>
        <v>1.5226738145098115</v>
      </c>
      <c r="H15" s="382"/>
      <c r="I15" s="402">
        <v>92.340999999999994</v>
      </c>
      <c r="J15" s="366">
        <v>184.10151026773335</v>
      </c>
      <c r="K15" s="387"/>
      <c r="L15" s="387"/>
      <c r="M15" s="393"/>
      <c r="N15" s="97"/>
      <c r="O15" s="37"/>
    </row>
    <row r="16" spans="1:15" x14ac:dyDescent="0.25">
      <c r="A16" s="352">
        <v>2007</v>
      </c>
      <c r="B16" s="349">
        <f>'Velkakriteeri, BL ja FL '!C13</f>
        <v>34</v>
      </c>
      <c r="C16" s="350">
        <v>186.584</v>
      </c>
      <c r="D16" s="153">
        <f t="shared" ref="D16:D28" si="2">C16*B16/100</f>
        <v>63.438559999999995</v>
      </c>
      <c r="E16" s="185">
        <v>4.5990162779912671</v>
      </c>
      <c r="F16" s="398">
        <f t="shared" si="0"/>
        <v>2.6402952451947868</v>
      </c>
      <c r="G16" s="50">
        <f t="shared" si="1"/>
        <v>4.9263684802942409</v>
      </c>
      <c r="H16" s="50"/>
      <c r="I16" s="403">
        <v>94.894300000000001</v>
      </c>
      <c r="J16" s="8">
        <v>187.97748487178791</v>
      </c>
      <c r="K16" s="153"/>
      <c r="L16" s="153"/>
      <c r="M16" s="180"/>
      <c r="N16" s="72"/>
      <c r="O16" s="37"/>
    </row>
    <row r="17" spans="1:77" x14ac:dyDescent="0.25">
      <c r="A17" s="352">
        <v>2008</v>
      </c>
      <c r="B17" s="349">
        <f>'Velkakriteeri, BL ja FL '!C14</f>
        <v>32.700000000000003</v>
      </c>
      <c r="C17" s="350">
        <v>193.71100000000001</v>
      </c>
      <c r="D17" s="153">
        <f t="shared" si="2"/>
        <v>63.343497000000006</v>
      </c>
      <c r="E17" s="185">
        <v>3.853620082612621</v>
      </c>
      <c r="F17" s="398">
        <f t="shared" si="0"/>
        <v>2.2123632894279059</v>
      </c>
      <c r="G17" s="50">
        <f t="shared" si="1"/>
        <v>4.2855910515836912</v>
      </c>
      <c r="H17" s="50">
        <f>D17+G17+G16+G15</f>
        <v>74.078130346387752</v>
      </c>
      <c r="I17" s="403">
        <v>97.81410000000001</v>
      </c>
      <c r="J17" s="8">
        <v>190.69143650694582</v>
      </c>
      <c r="K17" s="153"/>
      <c r="L17" s="153"/>
      <c r="M17" s="180"/>
      <c r="N17" s="72"/>
      <c r="O17" s="37"/>
    </row>
    <row r="18" spans="1:77" x14ac:dyDescent="0.25">
      <c r="A18" s="352">
        <v>2009</v>
      </c>
      <c r="B18" s="349">
        <f>'Velkakriteeri, BL ja FL '!C15</f>
        <v>41.7</v>
      </c>
      <c r="C18" s="350">
        <v>181.029</v>
      </c>
      <c r="D18" s="153">
        <f t="shared" si="2"/>
        <v>75.489092999999997</v>
      </c>
      <c r="E18" s="185">
        <v>-4.9134315097013834</v>
      </c>
      <c r="F18" s="398">
        <f t="shared" si="0"/>
        <v>-2.8208010297195645</v>
      </c>
      <c r="G18" s="50">
        <f t="shared" si="1"/>
        <v>-5.1064678960910301</v>
      </c>
      <c r="H18" s="50">
        <f t="shared" ref="H18:H28" si="3">D18+G18+G17+G16</f>
        <v>79.594584635786902</v>
      </c>
      <c r="I18" s="403">
        <v>99.650499999999994</v>
      </c>
      <c r="J18" s="8">
        <v>191.05116830305491</v>
      </c>
      <c r="K18" s="153">
        <f t="shared" ref="K18:K28" si="4">(J18/J15)*(I18/I15)*C15</f>
        <v>193.30953311611174</v>
      </c>
      <c r="L18" s="153">
        <f t="shared" ref="L18:L28" si="5">H18/K18*100</f>
        <v>41.174681534189141</v>
      </c>
      <c r="M18" s="180">
        <f>'Velkakriteeri, BL ja FL '!D15</f>
        <v>37.303075</v>
      </c>
      <c r="N18" s="395" t="str">
        <f>IF(L18&lt;=M18,"Täyttyy","Ei")</f>
        <v>Ei</v>
      </c>
      <c r="O18" s="258"/>
    </row>
    <row r="19" spans="1:77" x14ac:dyDescent="0.25">
      <c r="A19" s="352">
        <v>2010</v>
      </c>
      <c r="B19" s="349">
        <f>'Velkakriteeri, BL ja FL '!C16</f>
        <v>47.1</v>
      </c>
      <c r="C19" s="350">
        <v>187.1</v>
      </c>
      <c r="D19" s="153">
        <f t="shared" si="2"/>
        <v>88.124099999999999</v>
      </c>
      <c r="E19" s="185">
        <v>-2.270040306560885</v>
      </c>
      <c r="F19" s="398">
        <f t="shared" si="0"/>
        <v>-1.3032301399966042</v>
      </c>
      <c r="G19" s="50">
        <f t="shared" si="1"/>
        <v>-2.4383435919336462</v>
      </c>
      <c r="H19" s="50">
        <f t="shared" si="3"/>
        <v>84.864879563559015</v>
      </c>
      <c r="I19" s="403">
        <v>100</v>
      </c>
      <c r="J19" s="8">
        <v>191.44589907424319</v>
      </c>
      <c r="K19" s="153">
        <f t="shared" si="4"/>
        <v>200.25091360017177</v>
      </c>
      <c r="L19" s="153">
        <f t="shared" si="5"/>
        <v>42.379272103099268</v>
      </c>
      <c r="M19" s="180">
        <f>'Velkakriteeri, BL ja FL '!D16</f>
        <v>38.561666666666667</v>
      </c>
      <c r="N19" s="395" t="str">
        <f t="shared" ref="N19:N28" si="6">IF(L19&lt;=M19,"Täyttyy","Ei")</f>
        <v>Ei</v>
      </c>
      <c r="O19" s="258"/>
      <c r="P19" s="186"/>
    </row>
    <row r="20" spans="1:77" x14ac:dyDescent="0.25">
      <c r="A20" s="352">
        <v>2011</v>
      </c>
      <c r="B20" s="349">
        <f>'Velkakriteeri, BL ja FL '!C17</f>
        <v>48.5</v>
      </c>
      <c r="C20" s="350">
        <v>196.869</v>
      </c>
      <c r="D20" s="153">
        <f t="shared" si="2"/>
        <v>95.481465000000014</v>
      </c>
      <c r="E20" s="185">
        <v>5.7959138127994525E-3</v>
      </c>
      <c r="F20" s="398">
        <f t="shared" si="0"/>
        <v>3.3274341199281661E-3</v>
      </c>
      <c r="G20" s="50">
        <f t="shared" si="1"/>
        <v>6.5506862775613819E-3</v>
      </c>
      <c r="H20" s="50">
        <f t="shared" si="3"/>
        <v>87.9432041982529</v>
      </c>
      <c r="I20" s="403">
        <v>102.584</v>
      </c>
      <c r="J20" s="8">
        <v>191.8988777064404</v>
      </c>
      <c r="K20" s="153">
        <f t="shared" si="4"/>
        <v>204.44368181883681</v>
      </c>
      <c r="L20" s="153">
        <f t="shared" si="5"/>
        <v>43.015858164881706</v>
      </c>
      <c r="M20" s="180">
        <f>'Velkakriteeri, BL ja FL '!D17</f>
        <v>42.607637500000003</v>
      </c>
      <c r="N20" s="395" t="str">
        <f t="shared" si="6"/>
        <v>Ei</v>
      </c>
      <c r="O20" s="258"/>
      <c r="P20" s="45"/>
    </row>
    <row r="21" spans="1:77" x14ac:dyDescent="0.25">
      <c r="A21" s="316">
        <v>2012</v>
      </c>
      <c r="B21" s="349">
        <f>'Velkakriteeri, BL ja FL '!C18</f>
        <v>53.9</v>
      </c>
      <c r="C21" s="350">
        <v>199.79300000000001</v>
      </c>
      <c r="D21" s="153">
        <f t="shared" si="2"/>
        <v>107.68842699999999</v>
      </c>
      <c r="E21" s="187">
        <v>-1.5724417491413087</v>
      </c>
      <c r="F21" s="398">
        <f t="shared" si="0"/>
        <v>-0.90273880818202545</v>
      </c>
      <c r="G21" s="50">
        <f>F21*C21/100</f>
        <v>-1.8036089470311143</v>
      </c>
      <c r="H21" s="50">
        <f t="shared" si="3"/>
        <v>103.4530251473128</v>
      </c>
      <c r="I21" s="403">
        <v>105.6139</v>
      </c>
      <c r="J21" s="8">
        <v>192.19488257329562</v>
      </c>
      <c r="K21" s="153">
        <f t="shared" si="4"/>
        <v>193.01091625760361</v>
      </c>
      <c r="L21" s="153">
        <f t="shared" si="5"/>
        <v>53.599572062151324</v>
      </c>
      <c r="M21" s="180">
        <f>'Velkakriteeri, BL ja FL '!D18</f>
        <v>47.247595833333335</v>
      </c>
      <c r="N21" s="395" t="str">
        <f t="shared" si="6"/>
        <v>Ei</v>
      </c>
      <c r="O21" s="258"/>
      <c r="P21" s="45"/>
    </row>
    <row r="22" spans="1:77" x14ac:dyDescent="0.25">
      <c r="A22" s="316">
        <v>2013</v>
      </c>
      <c r="B22" s="349">
        <f>'Velkakriteeri, BL ja FL '!C19</f>
        <v>56.5</v>
      </c>
      <c r="C22" s="350">
        <v>203.33799999999999</v>
      </c>
      <c r="D22" s="153">
        <f t="shared" si="2"/>
        <v>114.88597</v>
      </c>
      <c r="E22" s="187">
        <v>-2.3772971269577114</v>
      </c>
      <c r="F22" s="398">
        <f t="shared" si="0"/>
        <v>-1.3648062805864223</v>
      </c>
      <c r="G22" s="50">
        <f t="shared" si="1"/>
        <v>-2.7751697948188196</v>
      </c>
      <c r="H22" s="50">
        <f t="shared" si="3"/>
        <v>110.31374194442763</v>
      </c>
      <c r="I22" s="403">
        <v>108.30889999999999</v>
      </c>
      <c r="J22" s="8">
        <v>192.31004108148124</v>
      </c>
      <c r="K22" s="153">
        <f t="shared" si="4"/>
        <v>203.56064832588487</v>
      </c>
      <c r="L22" s="153">
        <f t="shared" si="5"/>
        <v>54.192076342684793</v>
      </c>
      <c r="M22" s="180">
        <f>'Velkakriteeri, BL ja FL '!D19</f>
        <v>50.922037500000002</v>
      </c>
      <c r="N22" s="395" t="str">
        <f t="shared" si="6"/>
        <v>Ei</v>
      </c>
      <c r="O22" s="258"/>
      <c r="P22" s="45"/>
    </row>
    <row r="23" spans="1:77" x14ac:dyDescent="0.25">
      <c r="A23" s="316">
        <v>2014</v>
      </c>
      <c r="B23" s="349">
        <f>'Velkakriteeri, BL ja FL '!C20</f>
        <v>60.2</v>
      </c>
      <c r="C23" s="350">
        <v>205.47399999999999</v>
      </c>
      <c r="D23" s="153">
        <f t="shared" si="2"/>
        <v>123.695348</v>
      </c>
      <c r="E23" s="187">
        <v>-3.2159873264450085</v>
      </c>
      <c r="F23" s="398">
        <f t="shared" si="0"/>
        <v>-1.8462983241120796</v>
      </c>
      <c r="G23" s="50">
        <f t="shared" si="1"/>
        <v>-3.793663018486054</v>
      </c>
      <c r="H23" s="50">
        <f>D23+G23+G22+G21</f>
        <v>115.32290623966401</v>
      </c>
      <c r="I23" s="403">
        <v>110.14239999999999</v>
      </c>
      <c r="J23" s="8">
        <v>192.7506876876711</v>
      </c>
      <c r="K23" s="153">
        <f t="shared" si="4"/>
        <v>212.31258735139775</v>
      </c>
      <c r="L23" s="153">
        <f t="shared" si="5"/>
        <v>54.317507821047606</v>
      </c>
      <c r="M23" s="180">
        <f>'Velkakriteeri, BL ja FL '!D20</f>
        <v>53.769979166666666</v>
      </c>
      <c r="N23" s="395" t="str">
        <f t="shared" si="6"/>
        <v>Ei</v>
      </c>
      <c r="O23" s="258"/>
      <c r="P23" s="45"/>
    </row>
    <row r="24" spans="1:77" x14ac:dyDescent="0.25">
      <c r="A24" s="353">
        <v>2015</v>
      </c>
      <c r="B24" s="349">
        <f>'Velkakriteeri, BL ja FL '!C21</f>
        <v>63.5</v>
      </c>
      <c r="C24" s="350">
        <v>209.60400000000001</v>
      </c>
      <c r="D24" s="388">
        <f>C24*B24/100</f>
        <v>133.09854000000001</v>
      </c>
      <c r="E24" s="199">
        <v>-3.4326748938263476</v>
      </c>
      <c r="F24" s="399">
        <f t="shared" si="0"/>
        <v>-1.9706986565457063</v>
      </c>
      <c r="G24" s="391">
        <f>F24*C24/100</f>
        <v>-4.1306632120660627</v>
      </c>
      <c r="H24" s="391">
        <f>D24+G24+G23+G22</f>
        <v>122.39904397462908</v>
      </c>
      <c r="I24" s="403">
        <v>112.2047</v>
      </c>
      <c r="J24" s="200">
        <v>193.44457330117908</v>
      </c>
      <c r="K24" s="388">
        <f>(J24/J21)*(I24/I21)*C21</f>
        <v>213.64117999837978</v>
      </c>
      <c r="L24" s="153">
        <f>H24/K24*100</f>
        <v>57.291877893371179</v>
      </c>
      <c r="M24" s="180">
        <f>'Velkakriteeri, BL ja FL '!D21</f>
        <v>57.267087500000002</v>
      </c>
      <c r="N24" s="395" t="str">
        <f t="shared" si="6"/>
        <v>Ei</v>
      </c>
      <c r="O24" s="258"/>
      <c r="P24" s="3" t="s">
        <v>112</v>
      </c>
    </row>
    <row r="25" spans="1:77" x14ac:dyDescent="0.25">
      <c r="A25" s="315">
        <v>2016</v>
      </c>
      <c r="B25" s="349">
        <f>'Velkakriteeri, BL ja FL '!C22</f>
        <v>63</v>
      </c>
      <c r="C25" s="351">
        <v>215.773</v>
      </c>
      <c r="D25" s="389">
        <f t="shared" si="2"/>
        <v>135.93699000000001</v>
      </c>
      <c r="E25" s="189">
        <v>-2.2933259004726887</v>
      </c>
      <c r="F25" s="399">
        <f t="shared" si="0"/>
        <v>-1.3165983994613708</v>
      </c>
      <c r="G25" s="392">
        <f t="shared" si="1"/>
        <v>-2.8408638644697835</v>
      </c>
      <c r="H25" s="392">
        <f t="shared" si="3"/>
        <v>125.17179990497812</v>
      </c>
      <c r="I25" s="403">
        <v>113.0921</v>
      </c>
      <c r="J25" s="188">
        <v>195.27158380772579</v>
      </c>
      <c r="K25" s="389">
        <f t="shared" si="4"/>
        <v>215.58759072001965</v>
      </c>
      <c r="L25" s="153">
        <f t="shared" si="5"/>
        <v>58.060762907052862</v>
      </c>
      <c r="M25" s="180">
        <f>'Velkakriteeri, BL ja FL '!D22</f>
        <v>60.16822916666667</v>
      </c>
      <c r="N25" s="395" t="str">
        <f t="shared" si="6"/>
        <v>Täyttyy</v>
      </c>
      <c r="O25" s="258"/>
      <c r="P25" s="321"/>
      <c r="Q25" s="27" t="s">
        <v>244</v>
      </c>
    </row>
    <row r="26" spans="1:77" x14ac:dyDescent="0.25">
      <c r="A26" s="41">
        <v>2017</v>
      </c>
      <c r="B26" s="349">
        <f>'Velkakriteeri, BL ja FL '!C23</f>
        <v>61.4</v>
      </c>
      <c r="C26" s="351">
        <v>223.52199999999999</v>
      </c>
      <c r="D26" s="153">
        <f t="shared" si="2"/>
        <v>137.24250799999999</v>
      </c>
      <c r="E26" s="187">
        <v>-0.8892280728640557</v>
      </c>
      <c r="F26" s="398">
        <f t="shared" si="0"/>
        <v>-0.51050583663125437</v>
      </c>
      <c r="G26" s="50">
        <f t="shared" si="1"/>
        <v>-1.1410928561549123</v>
      </c>
      <c r="H26" s="50">
        <f t="shared" si="3"/>
        <v>129.12988806730925</v>
      </c>
      <c r="I26" s="403">
        <v>114.1467</v>
      </c>
      <c r="J26" s="8">
        <v>197.79036747299079</v>
      </c>
      <c r="K26" s="153">
        <f t="shared" si="4"/>
        <v>218.51180355263764</v>
      </c>
      <c r="L26" s="153">
        <f t="shared" si="5"/>
        <v>59.095154571914442</v>
      </c>
      <c r="M26" s="180">
        <f>'Velkakriteeri, BL ja FL '!D23</f>
        <v>62.060074999999998</v>
      </c>
      <c r="N26" s="395" t="str">
        <f t="shared" si="6"/>
        <v>Täyttyy</v>
      </c>
      <c r="O26" s="258"/>
      <c r="P26" s="325"/>
      <c r="Q26" s="183" t="s">
        <v>123</v>
      </c>
    </row>
    <row r="27" spans="1:77" x14ac:dyDescent="0.25">
      <c r="A27" s="316">
        <v>2018</v>
      </c>
      <c r="B27" s="386">
        <f>'Velkakriteeri, BL ja FL '!C24</f>
        <v>60.432806665132432</v>
      </c>
      <c r="C27" s="347">
        <v>232.86770675176777</v>
      </c>
      <c r="D27" s="153">
        <f t="shared" si="2"/>
        <v>140.72849100682336</v>
      </c>
      <c r="E27" s="187">
        <v>8.9089594850129683E-2</v>
      </c>
      <c r="F27" s="398">
        <f t="shared" si="0"/>
        <v>5.1146336403459454E-2</v>
      </c>
      <c r="G27" s="50">
        <f t="shared" si="1"/>
        <v>0.11910330067028062</v>
      </c>
      <c r="H27" s="50">
        <f t="shared" si="3"/>
        <v>136.86563758686896</v>
      </c>
      <c r="I27" s="403">
        <v>115.83829999999999</v>
      </c>
      <c r="J27" s="8">
        <v>201.01710797139512</v>
      </c>
      <c r="K27" s="153">
        <f t="shared" si="4"/>
        <v>224.86256600610781</v>
      </c>
      <c r="L27" s="153">
        <f t="shared" si="5"/>
        <v>60.866350508137202</v>
      </c>
      <c r="M27" s="180">
        <f>'Velkakriteeri, BL ja FL '!D24</f>
        <v>62.346104166666663</v>
      </c>
      <c r="N27" s="395" t="str">
        <f t="shared" si="6"/>
        <v>Täyttyy</v>
      </c>
      <c r="O27" s="258"/>
      <c r="P27" s="405"/>
      <c r="Q27" s="27" t="s">
        <v>265</v>
      </c>
    </row>
    <row r="28" spans="1:77" x14ac:dyDescent="0.25">
      <c r="A28" s="123">
        <v>2019</v>
      </c>
      <c r="B28" s="401">
        <f>'Velkakriteeri, BL ja FL '!C25</f>
        <v>58.898040015981465</v>
      </c>
      <c r="C28" s="348">
        <v>242.82906692313654</v>
      </c>
      <c r="D28" s="390">
        <f t="shared" si="2"/>
        <v>143.02156100682339</v>
      </c>
      <c r="E28" s="345">
        <v>0.5865079417232274</v>
      </c>
      <c r="F28" s="400">
        <f t="shared" si="0"/>
        <v>0.33671420934330487</v>
      </c>
      <c r="G28" s="252">
        <f t="shared" si="1"/>
        <v>0.81763997274596378</v>
      </c>
      <c r="H28" s="252">
        <f t="shared" si="3"/>
        <v>142.81721142408472</v>
      </c>
      <c r="I28" s="404">
        <v>117.7291</v>
      </c>
      <c r="J28" s="10">
        <v>204.47640242688271</v>
      </c>
      <c r="K28" s="390">
        <f t="shared" si="4"/>
        <v>235.20838615175407</v>
      </c>
      <c r="L28" s="390">
        <f t="shared" si="5"/>
        <v>60.719438520334258</v>
      </c>
      <c r="M28" s="394">
        <f>'Velkakriteeri, BL ja FL '!D25</f>
        <v>61.415597110625271</v>
      </c>
      <c r="N28" s="396" t="str">
        <f t="shared" si="6"/>
        <v>Täyttyy</v>
      </c>
      <c r="O28" s="258"/>
      <c r="P28" s="9"/>
      <c r="Q28" s="27" t="s">
        <v>25</v>
      </c>
    </row>
    <row r="29" spans="1:77" x14ac:dyDescent="0.25">
      <c r="G29" s="190" t="s">
        <v>157</v>
      </c>
      <c r="H29" s="191">
        <v>0.57410000000000005</v>
      </c>
    </row>
    <row r="30" spans="1:77" s="184" customForma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</row>
    <row r="31" spans="1:77" s="184" customFormat="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</row>
    <row r="32" spans="1:77" s="184" customForma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</row>
    <row r="33" spans="1:77" s="184" customForma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</row>
    <row r="34" spans="1:77" s="184" customForma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</row>
    <row r="35" spans="1:77" s="184" customForma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3"/>
      <c r="BR35" s="183"/>
      <c r="BS35" s="183"/>
      <c r="BT35" s="183"/>
      <c r="BU35" s="183"/>
      <c r="BV35" s="183"/>
      <c r="BW35" s="183"/>
      <c r="BX35" s="183"/>
      <c r="BY35" s="183"/>
    </row>
    <row r="36" spans="1:77" s="184" customForma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  <c r="BB36" s="183"/>
      <c r="BC36" s="183"/>
      <c r="BD36" s="183"/>
      <c r="BE36" s="183"/>
      <c r="BF36" s="183"/>
      <c r="BG36" s="183"/>
      <c r="BH36" s="183"/>
      <c r="BI36" s="183"/>
      <c r="BJ36" s="183"/>
      <c r="BK36" s="183"/>
      <c r="BL36" s="183"/>
      <c r="BM36" s="183"/>
      <c r="BN36" s="183"/>
      <c r="BO36" s="183"/>
      <c r="BP36" s="183"/>
      <c r="BQ36" s="183"/>
      <c r="BR36" s="183"/>
      <c r="BS36" s="183"/>
      <c r="BT36" s="183"/>
      <c r="BU36" s="183"/>
      <c r="BV36" s="183"/>
      <c r="BW36" s="183"/>
      <c r="BX36" s="183"/>
      <c r="BY36" s="183"/>
    </row>
    <row r="37" spans="1:77" s="184" customForma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37"/>
      <c r="R37" s="27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183"/>
      <c r="BW37" s="183"/>
      <c r="BX37" s="183"/>
      <c r="BY37" s="183"/>
    </row>
  </sheetData>
  <mergeCells count="4">
    <mergeCell ref="B11:D11"/>
    <mergeCell ref="E11:H11"/>
    <mergeCell ref="I11:K11"/>
    <mergeCell ref="M11:N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C9D"/>
  </sheetPr>
  <dimension ref="B3:K15"/>
  <sheetViews>
    <sheetView zoomScale="90" zoomScaleNormal="90" workbookViewId="0">
      <selection activeCell="H8" sqref="H8"/>
    </sheetView>
  </sheetViews>
  <sheetFormatPr defaultColWidth="9.140625" defaultRowHeight="15" x14ac:dyDescent="0.25"/>
  <cols>
    <col min="1" max="2" width="9.140625" style="25"/>
    <col min="3" max="3" width="19.7109375" style="25" customWidth="1"/>
    <col min="4" max="16384" width="9.140625" style="25"/>
  </cols>
  <sheetData>
    <row r="3" spans="2:11" ht="47.25" customHeight="1" x14ac:dyDescent="0.25">
      <c r="B3" s="376" t="s">
        <v>15</v>
      </c>
      <c r="C3" s="377" t="s">
        <v>170</v>
      </c>
    </row>
    <row r="4" spans="2:11" x14ac:dyDescent="0.25">
      <c r="B4" s="378">
        <v>2010</v>
      </c>
      <c r="C4" s="373">
        <v>-2.6</v>
      </c>
      <c r="D4" s="192"/>
      <c r="G4" s="144"/>
    </row>
    <row r="5" spans="2:11" x14ac:dyDescent="0.25">
      <c r="B5" s="378">
        <v>2011</v>
      </c>
      <c r="C5" s="373">
        <v>-1</v>
      </c>
      <c r="D5" s="192"/>
    </row>
    <row r="6" spans="2:11" x14ac:dyDescent="0.25">
      <c r="B6" s="378">
        <v>2012</v>
      </c>
      <c r="C6" s="373">
        <v>-2.2000000000000002</v>
      </c>
      <c r="D6" s="192"/>
      <c r="E6" s="195"/>
      <c r="F6" s="195"/>
      <c r="G6" s="195"/>
      <c r="H6" s="195"/>
      <c r="I6" s="195"/>
      <c r="J6" s="195"/>
      <c r="K6" s="144"/>
    </row>
    <row r="7" spans="2:11" x14ac:dyDescent="0.25">
      <c r="B7" s="378">
        <v>2013</v>
      </c>
      <c r="C7" s="373">
        <v>-2.6</v>
      </c>
      <c r="D7" s="192"/>
      <c r="E7" s="144"/>
      <c r="F7" s="144"/>
      <c r="G7" s="144"/>
      <c r="H7" s="144"/>
      <c r="I7" s="144"/>
      <c r="J7" s="144"/>
      <c r="K7" s="144"/>
    </row>
    <row r="8" spans="2:11" x14ac:dyDescent="0.25">
      <c r="B8" s="378">
        <v>2014</v>
      </c>
      <c r="C8" s="373">
        <v>-3.2</v>
      </c>
      <c r="D8" s="192"/>
    </row>
    <row r="9" spans="2:11" x14ac:dyDescent="0.25">
      <c r="B9" s="378">
        <v>2015</v>
      </c>
      <c r="C9" s="373">
        <v>-2.7</v>
      </c>
      <c r="D9" s="192"/>
    </row>
    <row r="10" spans="2:11" x14ac:dyDescent="0.25">
      <c r="B10" s="378">
        <v>2016</v>
      </c>
      <c r="C10" s="374">
        <v>-1.8</v>
      </c>
      <c r="D10" s="192"/>
      <c r="E10" s="194"/>
      <c r="F10" s="194"/>
      <c r="G10" s="194"/>
      <c r="H10" s="194"/>
      <c r="I10" s="194"/>
    </row>
    <row r="11" spans="2:11" x14ac:dyDescent="0.25">
      <c r="B11" s="378">
        <v>2017</v>
      </c>
      <c r="C11" s="374">
        <v>-0.6</v>
      </c>
      <c r="G11" s="193"/>
      <c r="H11" s="193"/>
      <c r="I11" s="193"/>
    </row>
    <row r="12" spans="2:11" x14ac:dyDescent="0.25">
      <c r="B12" s="379">
        <v>2018</v>
      </c>
      <c r="C12" s="375">
        <v>-0.55353733211945122</v>
      </c>
    </row>
    <row r="13" spans="2:11" x14ac:dyDescent="0.25">
      <c r="B13" s="379">
        <v>2019</v>
      </c>
      <c r="C13" s="375">
        <v>-0.1603193010383055</v>
      </c>
      <c r="E13" t="s">
        <v>112</v>
      </c>
    </row>
    <row r="14" spans="2:11" x14ac:dyDescent="0.25">
      <c r="B14" s="379">
        <v>2020</v>
      </c>
      <c r="C14" s="375">
        <v>0.14651982575481098</v>
      </c>
      <c r="E14" s="14"/>
      <c r="F14" s="144" t="s">
        <v>123</v>
      </c>
    </row>
    <row r="15" spans="2:11" x14ac:dyDescent="0.25">
      <c r="B15" s="379">
        <v>2021</v>
      </c>
      <c r="C15" s="375">
        <v>0.34569498413900523</v>
      </c>
      <c r="E15" s="212"/>
      <c r="F15" s="27" t="s">
        <v>244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55561785DC84A05BE139967E254484F00EB43BD512910F546ACEAEFFFFDAC8A4B" ma:contentTypeVersion="1" ma:contentTypeDescription="Luo uusi asiakirja." ma:contentTypeScope="" ma:versionID="5d1ac8f05bd64972a959dda623448278">
  <xsd:schema xmlns:xsd="http://www.w3.org/2001/XMLSchema" xmlns:xs="http://www.w3.org/2001/XMLSchema" xmlns:p="http://schemas.microsoft.com/office/2006/metadata/properties" xmlns:ns2="5a5a1172-6b2b-4e06-ba2f-52fd8fc7d9bc" targetNamespace="http://schemas.microsoft.com/office/2006/metadata/properties" ma:root="true" ma:fieldsID="eb4040e79b178d6a408029188ac02ecb" ns2:_="">
    <xsd:import namespace="5a5a1172-6b2b-4e06-ba2f-52fd8fc7d9bc"/>
    <xsd:element name="properties">
      <xsd:complexType>
        <xsd:sequence>
          <xsd:element name="documentManagement">
            <xsd:complexType>
              <xsd:all>
                <xsd:element ref="ns2:Vaih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5a1172-6b2b-4e06-ba2f-52fd8fc7d9bc" elementFormDefault="qualified">
    <xsd:import namespace="http://schemas.microsoft.com/office/2006/documentManagement/types"/>
    <xsd:import namespace="http://schemas.microsoft.com/office/infopath/2007/PartnerControls"/>
    <xsd:element name="Vaihe" ma:index="8" nillable="true" ma:displayName="Vaihe" ma:format="Dropdown" ma:internalName="Vaihe">
      <xsd:simpleType>
        <xsd:restriction base="dms:Choice">
          <xsd:enumeration value="Esitykset"/>
          <xsd:enumeration value="Suunnittelu"/>
          <xsd:enumeration value="Raporttiluonnos"/>
          <xsd:enumeration value="Julkaisu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ihe xmlns="5a5a1172-6b2b-4e06-ba2f-52fd8fc7d9bc">Julkaisu</Vaih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64994B-61E3-44CC-AF0F-877C29F1E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5a1172-6b2b-4e06-ba2f-52fd8fc7d9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B3E454-9B24-46F7-98A4-661632BBAB9A}">
  <ds:schemaRefs>
    <ds:schemaRef ds:uri="http://purl.org/dc/elements/1.1/"/>
    <ds:schemaRef ds:uri="http://schemas.microsoft.com/office/2006/metadata/properties"/>
    <ds:schemaRef ds:uri="5a5a1172-6b2b-4e06-ba2f-52fd8fc7d9b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E9268C-F756-4A03-B19A-67B460E91A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INFO</vt:lpstr>
      <vt:lpstr>Rakenteellinen jäämä</vt:lpstr>
      <vt:lpstr>Rakenteellinen jäämä, joustot</vt:lpstr>
      <vt:lpstr>Menosääntö, kok. menot</vt:lpstr>
      <vt:lpstr>Menosääntö, rajoite</vt:lpstr>
      <vt:lpstr>Kokonaisvaltainen arvio</vt:lpstr>
      <vt:lpstr>Velkakriteeri, BL ja FL </vt:lpstr>
      <vt:lpstr>Velkakriteeri, suhdannekorjaus</vt:lpstr>
      <vt:lpstr>Alijäämäkriteeri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Julkaistava työkirja</dc:title>
  <dc:creator/>
  <cp:lastModifiedBy/>
  <dcterms:created xsi:type="dcterms:W3CDTF">2017-06-14T11:06:34Z</dcterms:created>
  <dcterms:modified xsi:type="dcterms:W3CDTF">2018-06-06T06:52:12Z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0x010100855561785DC84A05BE139967E254484F00EB43BD512910F546ACEAEFFFFDAC8A4B</vt:lpwstr>
  </property>
</Properties>
</file>