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19320" windowHeight="16440"/>
  </bookViews>
  <sheets>
    <sheet name="INFO" sheetId="1" r:id="rId1"/>
    <sheet name="Rakenteellinen jäämä" sheetId="2" r:id="rId2"/>
    <sheet name="Rakenteellinen jäämä, joustot" sheetId="14" r:id="rId3"/>
    <sheet name="Menosääntö, kok. menot" sheetId="3" r:id="rId4"/>
    <sheet name="Menosääntö, rajoite" sheetId="12" r:id="rId5"/>
    <sheet name="Kokonaisvaltainen arvio" sheetId="16" r:id="rId6"/>
    <sheet name="Velkakriteeri, BL ja FL " sheetId="19" r:id="rId7"/>
    <sheet name="Velkakriteeri, suhdannekorjaus" sheetId="4" r:id="rId8"/>
    <sheet name="Alijäämäkriteeri" sheetId="6" r:id="rId9"/>
    <sheet name="Sektorikoht. alijäämätavoitteet" sheetId="18" r:id="rId10"/>
  </sheets>
  <calcPr calcId="145621"/>
</workbook>
</file>

<file path=xl/calcChain.xml><?xml version="1.0" encoding="utf-8"?>
<calcChain xmlns="http://schemas.openxmlformats.org/spreadsheetml/2006/main">
  <c r="C8" i="18" l="1"/>
  <c r="D8" i="18"/>
  <c r="E8" i="18"/>
  <c r="F8" i="18"/>
  <c r="B8" i="18"/>
  <c r="C9" i="18"/>
  <c r="D9" i="18"/>
  <c r="E9" i="18"/>
  <c r="F9" i="18"/>
  <c r="B9" i="18"/>
  <c r="N19" i="4"/>
  <c r="N20" i="4"/>
  <c r="N21" i="4"/>
  <c r="N22" i="4"/>
  <c r="N23" i="4"/>
  <c r="N24" i="4"/>
  <c r="N25" i="4"/>
  <c r="N26" i="4"/>
  <c r="N27" i="4"/>
  <c r="N28" i="4"/>
  <c r="N18" i="4"/>
  <c r="F15" i="19"/>
  <c r="E26" i="19"/>
  <c r="D26" i="19"/>
  <c r="G25" i="19"/>
  <c r="E25" i="19"/>
  <c r="D25" i="19"/>
  <c r="H24" i="19"/>
  <c r="G24" i="19"/>
  <c r="E24" i="19"/>
  <c r="D24" i="19"/>
  <c r="H23" i="19"/>
  <c r="G23" i="19"/>
  <c r="E23" i="19"/>
  <c r="D23" i="19"/>
  <c r="H22" i="19"/>
  <c r="G22" i="19"/>
  <c r="E22" i="19"/>
  <c r="D22" i="19"/>
  <c r="H21" i="19"/>
  <c r="G21" i="19"/>
  <c r="E21" i="19"/>
  <c r="D21" i="19"/>
  <c r="H20" i="19"/>
  <c r="G20" i="19"/>
  <c r="E20" i="19"/>
  <c r="D20" i="19"/>
  <c r="H19" i="19"/>
  <c r="G19" i="19"/>
  <c r="E19" i="19"/>
  <c r="D19" i="19"/>
  <c r="H18" i="19"/>
  <c r="G18" i="19"/>
  <c r="E18" i="19"/>
  <c r="D18" i="19"/>
  <c r="H17" i="19"/>
  <c r="G17" i="19"/>
  <c r="E17" i="19"/>
  <c r="D17" i="19"/>
  <c r="H16" i="19"/>
  <c r="G16" i="19"/>
  <c r="E16" i="19"/>
  <c r="D16" i="19"/>
  <c r="H15" i="19"/>
  <c r="G15" i="19"/>
  <c r="E15" i="19"/>
  <c r="D15" i="19"/>
  <c r="H14" i="19"/>
  <c r="G14" i="19"/>
  <c r="H13" i="19"/>
  <c r="G13" i="19"/>
  <c r="I13" i="19" l="1"/>
  <c r="F16" i="19"/>
  <c r="F24" i="19"/>
  <c r="F17" i="19"/>
  <c r="F18" i="19"/>
  <c r="F20" i="19"/>
  <c r="F22" i="19"/>
  <c r="F25" i="19"/>
  <c r="I20" i="19"/>
  <c r="I21" i="19"/>
  <c r="I14" i="19"/>
  <c r="I15" i="19"/>
  <c r="F19" i="19"/>
  <c r="I22" i="19"/>
  <c r="I23" i="19"/>
  <c r="I16" i="19"/>
  <c r="I17" i="19"/>
  <c r="F21" i="19"/>
  <c r="I24" i="19"/>
  <c r="I18" i="19"/>
  <c r="I19" i="19"/>
  <c r="F23" i="19"/>
  <c r="F26" i="19"/>
  <c r="M26" i="18" l="1"/>
  <c r="H6" i="18" s="1"/>
  <c r="M27" i="18"/>
  <c r="H8" i="18" s="1"/>
  <c r="M28" i="18"/>
  <c r="M29" i="18"/>
  <c r="L26" i="18"/>
  <c r="G6" i="18" s="1"/>
  <c r="L27" i="18"/>
  <c r="G8" i="18" s="1"/>
  <c r="L28" i="18"/>
  <c r="G9" i="18" s="1"/>
  <c r="L29" i="18"/>
  <c r="M25" i="18"/>
  <c r="H5" i="18" s="1"/>
  <c r="H9" i="18" l="1"/>
  <c r="K28" i="4"/>
  <c r="F28" i="4"/>
  <c r="G28" i="4" s="1"/>
  <c r="D28" i="4"/>
  <c r="K27" i="4"/>
  <c r="F27" i="4"/>
  <c r="G27" i="4" s="1"/>
  <c r="D27" i="4"/>
  <c r="K26" i="4"/>
  <c r="F26" i="4"/>
  <c r="G26" i="4" s="1"/>
  <c r="D26" i="4"/>
  <c r="K25" i="4"/>
  <c r="F25" i="4"/>
  <c r="G25" i="4" s="1"/>
  <c r="D25" i="4"/>
  <c r="K24" i="4"/>
  <c r="F24" i="4"/>
  <c r="G24" i="4" s="1"/>
  <c r="D24" i="4"/>
  <c r="K23" i="4"/>
  <c r="F23" i="4"/>
  <c r="G23" i="4" s="1"/>
  <c r="D23" i="4"/>
  <c r="K22" i="4"/>
  <c r="F22" i="4"/>
  <c r="G22" i="4" s="1"/>
  <c r="D22" i="4"/>
  <c r="K21" i="4"/>
  <c r="F21" i="4"/>
  <c r="G21" i="4" s="1"/>
  <c r="D21" i="4"/>
  <c r="K20" i="4"/>
  <c r="F20" i="4"/>
  <c r="G20" i="4" s="1"/>
  <c r="D20" i="4"/>
  <c r="K19" i="4"/>
  <c r="F19" i="4"/>
  <c r="G19" i="4" s="1"/>
  <c r="D19" i="4"/>
  <c r="K18" i="4"/>
  <c r="F18" i="4"/>
  <c r="G18" i="4" s="1"/>
  <c r="D18" i="4"/>
  <c r="F17" i="4"/>
  <c r="G17" i="4" s="1"/>
  <c r="D17" i="4"/>
  <c r="F16" i="4"/>
  <c r="G16" i="4" s="1"/>
  <c r="D16" i="4"/>
  <c r="F15" i="4"/>
  <c r="G15" i="4" s="1"/>
  <c r="D15" i="4"/>
  <c r="H23" i="4" l="1"/>
  <c r="L23" i="4" s="1"/>
  <c r="H22" i="4"/>
  <c r="L22" i="4" s="1"/>
  <c r="H17" i="4"/>
  <c r="H25" i="4"/>
  <c r="L25" i="4" s="1"/>
  <c r="H20" i="4"/>
  <c r="L20" i="4" s="1"/>
  <c r="H18" i="4"/>
  <c r="L18" i="4" s="1"/>
  <c r="H26" i="4"/>
  <c r="L26" i="4" s="1"/>
  <c r="H24" i="4"/>
  <c r="L24" i="4" s="1"/>
  <c r="H21" i="4"/>
  <c r="L21" i="4" s="1"/>
  <c r="H19" i="4"/>
  <c r="L19" i="4" s="1"/>
  <c r="H27" i="4"/>
  <c r="L27" i="4" s="1"/>
  <c r="H28" i="4"/>
  <c r="L28" i="4" s="1"/>
  <c r="K29" i="18" l="1"/>
  <c r="J29" i="18"/>
  <c r="I29" i="18"/>
  <c r="H29" i="18"/>
  <c r="G29" i="18"/>
  <c r="K28" i="18"/>
  <c r="J28" i="18"/>
  <c r="I28" i="18"/>
  <c r="H28" i="18"/>
  <c r="G28" i="18"/>
  <c r="K27" i="18"/>
  <c r="J27" i="18"/>
  <c r="I27" i="18"/>
  <c r="H27" i="18"/>
  <c r="G27" i="18"/>
  <c r="K26" i="18"/>
  <c r="F6" i="18" s="1"/>
  <c r="J26" i="18"/>
  <c r="E6" i="18" s="1"/>
  <c r="I26" i="18"/>
  <c r="D6" i="18" s="1"/>
  <c r="H26" i="18"/>
  <c r="C6" i="18" s="1"/>
  <c r="G26" i="18"/>
  <c r="B6" i="18" s="1"/>
  <c r="L25" i="18"/>
  <c r="G5" i="18" s="1"/>
  <c r="K25" i="18"/>
  <c r="F5" i="18" s="1"/>
  <c r="J25" i="18"/>
  <c r="E5" i="18" s="1"/>
  <c r="I25" i="18"/>
  <c r="D5" i="18" s="1"/>
  <c r="H25" i="18"/>
  <c r="C5" i="18" s="1"/>
  <c r="G25" i="18"/>
  <c r="B5" i="18" s="1"/>
  <c r="E28" i="2" l="1"/>
  <c r="E29" i="2"/>
  <c r="E30" i="2"/>
  <c r="K22" i="14" l="1"/>
  <c r="I29" i="14" s="1"/>
  <c r="D22" i="14"/>
  <c r="J29" i="14" l="1"/>
  <c r="K16" i="14" l="1"/>
  <c r="B43" i="14" l="1"/>
  <c r="B42" i="14"/>
  <c r="H29" i="14" l="1"/>
  <c r="H36" i="14" s="1"/>
  <c r="H43" i="14" s="1"/>
  <c r="D29" i="14" l="1"/>
  <c r="D34" i="14" s="1"/>
  <c r="D41" i="14" s="1"/>
  <c r="J36" i="14"/>
  <c r="J43" i="14" s="1"/>
  <c r="J35" i="14"/>
  <c r="J42" i="14" s="1"/>
  <c r="J34" i="14"/>
  <c r="J41" i="14" s="1"/>
  <c r="H34" i="14"/>
  <c r="H41" i="14" s="1"/>
  <c r="H35" i="14"/>
  <c r="M22" i="14"/>
  <c r="L22" i="14"/>
  <c r="G22" i="14"/>
  <c r="B41" i="14"/>
  <c r="H22" i="14"/>
  <c r="F22" i="14"/>
  <c r="F29" i="14" s="1"/>
  <c r="F36" i="14" s="1"/>
  <c r="F43" i="14" s="1"/>
  <c r="E22" i="14"/>
  <c r="D16" i="14" l="1"/>
  <c r="D36" i="14"/>
  <c r="D35" i="14"/>
  <c r="D42" i="14" s="1"/>
  <c r="H42" i="14"/>
  <c r="G29" i="14"/>
  <c r="G36" i="14" s="1"/>
  <c r="G43" i="14" s="1"/>
  <c r="E29" i="14"/>
  <c r="E36" i="14" s="1"/>
  <c r="E43" i="14" s="1"/>
  <c r="F35" i="14"/>
  <c r="F42" i="14" s="1"/>
  <c r="F34" i="14"/>
  <c r="F41" i="14" s="1"/>
  <c r="D13" i="14" l="1"/>
  <c r="I36" i="14"/>
  <c r="I43" i="14" s="1"/>
  <c r="D43" i="14"/>
  <c r="I35" i="14"/>
  <c r="I42" i="14" s="1"/>
  <c r="K29" i="14"/>
  <c r="I34" i="14"/>
  <c r="I41" i="14" s="1"/>
  <c r="E34" i="14"/>
  <c r="E41" i="14" s="1"/>
  <c r="G34" i="14"/>
  <c r="G41" i="14" s="1"/>
  <c r="G35" i="14"/>
  <c r="G42" i="14" s="1"/>
  <c r="E35" i="14"/>
  <c r="E42" i="14" s="1"/>
  <c r="K41" i="14" l="1"/>
  <c r="L41" i="14" s="1"/>
  <c r="N41" i="14" s="1"/>
  <c r="K43" i="14"/>
  <c r="L43" i="14" s="1"/>
  <c r="N43" i="14" s="1"/>
  <c r="K42" i="14"/>
  <c r="L42" i="14" s="1"/>
  <c r="N42" i="14" s="1"/>
  <c r="K35" i="14"/>
  <c r="L35" i="14" s="1"/>
  <c r="K36" i="14"/>
  <c r="L36" i="14" s="1"/>
  <c r="K34" i="14"/>
  <c r="N36" i="14" l="1"/>
  <c r="N35" i="14"/>
  <c r="L34" i="14"/>
  <c r="N34" i="14" s="1"/>
  <c r="G28" i="2" l="1"/>
  <c r="I28" i="2" s="1"/>
  <c r="G29" i="2"/>
  <c r="I29" i="2" s="1"/>
  <c r="G30" i="2"/>
  <c r="I30" i="2" s="1"/>
  <c r="L29" i="2" l="1"/>
  <c r="N29" i="2" s="1"/>
  <c r="L30" i="2"/>
  <c r="N30" i="2" s="1"/>
  <c r="P30" i="2" l="1"/>
</calcChain>
</file>

<file path=xl/sharedStrings.xml><?xml version="1.0" encoding="utf-8"?>
<sst xmlns="http://schemas.openxmlformats.org/spreadsheetml/2006/main" count="439" uniqueCount="308">
  <si>
    <t>Värikoodi</t>
  </si>
  <si>
    <t>Selitys</t>
  </si>
  <si>
    <t>Lisätietoja antaa:</t>
  </si>
  <si>
    <t>Rakenteellisen jäämän laskenta muodostuu seuraavasti:</t>
  </si>
  <si>
    <t>SB=BB-CC-OO</t>
  </si>
  <si>
    <r>
      <t xml:space="preserve">missä </t>
    </r>
    <r>
      <rPr>
        <i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=rakenteellinen jäämä (</t>
    </r>
    <r>
      <rPr>
        <i/>
        <sz val="11"/>
        <color theme="1"/>
        <rFont val="Calibri"/>
        <family val="2"/>
        <scheme val="minor"/>
      </rPr>
      <t>structural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=julkisen sektorin nettoluotonanto eli nimellinen jäämä (</t>
    </r>
    <r>
      <rPr>
        <i/>
        <sz val="11"/>
        <color theme="1"/>
        <rFont val="Calibri"/>
        <family val="2"/>
        <scheme val="minor"/>
      </rPr>
      <t>budget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=suhdannekorjaus (</t>
    </r>
    <r>
      <rPr>
        <i/>
        <sz val="11"/>
        <color theme="1"/>
        <rFont val="Calibri"/>
        <family val="2"/>
        <scheme val="minor"/>
      </rPr>
      <t>cyclical component</t>
    </r>
    <r>
      <rPr>
        <sz val="11"/>
        <color theme="1"/>
        <rFont val="Calibri"/>
        <family val="2"/>
        <scheme val="minor"/>
      </rPr>
      <t xml:space="preserve">), ja </t>
    </r>
    <r>
      <rPr>
        <i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=kertaluonteiset erät (</t>
    </r>
    <r>
      <rPr>
        <i/>
        <sz val="11"/>
        <color theme="1"/>
        <rFont val="Calibri"/>
        <family val="2"/>
        <scheme val="minor"/>
      </rPr>
      <t>one-offs</t>
    </r>
    <r>
      <rPr>
        <sz val="11"/>
        <color theme="1"/>
        <rFont val="Calibri"/>
        <family val="2"/>
        <scheme val="minor"/>
      </rPr>
      <t xml:space="preserve">) </t>
    </r>
  </si>
  <si>
    <t>Potentiaalinen tuotanto</t>
  </si>
  <si>
    <r>
      <t xml:space="preserve">Suhdannekorjaus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lasketaan painottamalla tuotantokuilua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puolijoustolla </t>
    </r>
    <r>
      <rPr>
        <i/>
        <sz val="11"/>
        <color theme="1"/>
        <rFont val="Calibri"/>
        <family val="2"/>
      </rPr>
      <t xml:space="preserve">ε: </t>
    </r>
  </si>
  <si>
    <t>CC=ε·OG</t>
  </si>
  <si>
    <t>BB</t>
  </si>
  <si>
    <t>Rakenteellinen jäämä</t>
  </si>
  <si>
    <t>OG</t>
  </si>
  <si>
    <t>ε</t>
  </si>
  <si>
    <t>OO</t>
  </si>
  <si>
    <t>SB</t>
  </si>
  <si>
    <t>Vuosi</t>
  </si>
  <si>
    <t>Y</t>
  </si>
  <si>
    <t>Tuotanto-kuilu</t>
  </si>
  <si>
    <t>Kerta-luonteiset erät</t>
  </si>
  <si>
    <t>Y*</t>
  </si>
  <si>
    <t>BKT deflaattori</t>
  </si>
  <si>
    <t>Velan korjattu taso</t>
  </si>
  <si>
    <t>Velan suhdannekorjattu taso</t>
  </si>
  <si>
    <t>2010=100</t>
  </si>
  <si>
    <t>%</t>
  </si>
  <si>
    <t>VTV:n laskelmat</t>
  </si>
  <si>
    <r>
      <t>BKT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</si>
  <si>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</si>
  <si>
    <t>Vaihe I</t>
  </si>
  <si>
    <t>Vaihe II</t>
  </si>
  <si>
    <t>Vaihe III</t>
  </si>
  <si>
    <t>Vaihe IV</t>
  </si>
  <si>
    <t>Nimellinen potentiaalinen BKT</t>
  </si>
  <si>
    <t>kertomalla tuotantokuilu (ks. välilehti "Rakenteellinen jäämä" tässä työkirjassa) puolijoustolla. Saatu syklinen osuus kerrotaan käypähintaisella bkt:lla jolloin saadaan syklinen osuus euromääräisenä.</t>
  </si>
  <si>
    <t>Syklinen osa</t>
  </si>
  <si>
    <t>mrd €</t>
  </si>
  <si>
    <t xml:space="preserve">Syklinen osa </t>
  </si>
  <si>
    <t>-</t>
  </si>
  <si>
    <t>Korkomenot</t>
  </si>
  <si>
    <t>Suhdannekehityksestä johtuvat muutokset työttömyysmenoissa</t>
  </si>
  <si>
    <t>Kiinteän pääoman muodostuminen (br.)</t>
  </si>
  <si>
    <t>+</t>
  </si>
  <si>
    <t>Kiinteän pääoman muodostumisen keskiarvo (4v.)</t>
  </si>
  <si>
    <t>Korvamerkityillä tuloilla rahoitetut menot</t>
  </si>
  <si>
    <t>Merkittävä poikkeama</t>
  </si>
  <si>
    <t>BKT mrd €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</si>
  <si>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>pot</t>
    </r>
  </si>
  <si>
    <t>Lähentymismarginaali</t>
  </si>
  <si>
    <t>Menot/BKT</t>
  </si>
  <si>
    <t>CAB</t>
  </si>
  <si>
    <r>
      <t xml:space="preserve">Puolijousto on vakio, ja Suomen osalta </t>
    </r>
    <r>
      <rPr>
        <i/>
        <sz val="11"/>
        <color theme="1"/>
        <rFont val="Calibri"/>
        <family val="2"/>
        <scheme val="minor"/>
      </rPr>
      <t>ε=0,57 ,</t>
    </r>
    <r>
      <rPr>
        <sz val="11"/>
        <color theme="1"/>
        <rFont val="Calibri"/>
        <family val="2"/>
        <scheme val="minor"/>
      </rPr>
      <t xml:space="preserve"> ks. välilehti "Rakenteellinen jäämä, joustot".</t>
    </r>
  </si>
  <si>
    <t>Kuten välilehdellä "Rakenteellinen jäämä" on kuvattu, saatua tuotantokuilua painotetaan puolijoustolla.</t>
  </si>
  <si>
    <t>Yhteisövero</t>
  </si>
  <si>
    <t>Sosiaaliturvamaksut</t>
  </si>
  <si>
    <t>Ansiotulovero</t>
  </si>
  <si>
    <t>Välilliset verot</t>
  </si>
  <si>
    <t>Muut I</t>
  </si>
  <si>
    <t>Muut II</t>
  </si>
  <si>
    <t>Puolijousto</t>
  </si>
  <si>
    <t>TULOT</t>
  </si>
  <si>
    <t>MENOT</t>
  </si>
  <si>
    <t>Tulojen puolijousto</t>
  </si>
  <si>
    <t>Menojen puolijousto</t>
  </si>
  <si>
    <t>Tulot/BKT</t>
  </si>
  <si>
    <t>Tulot/BKT (vakioitu)</t>
  </si>
  <si>
    <t>Menot/BKT (vakioitu)</t>
  </si>
  <si>
    <t>Tuloerä</t>
  </si>
  <si>
    <t>Tuloerän jousto</t>
  </si>
  <si>
    <t>Tuloerän osuus kokonaistuloista</t>
  </si>
  <si>
    <t>Menoerä</t>
  </si>
  <si>
    <t>Menoerän jousto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</si>
  <si>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</si>
  <si>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</si>
  <si>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</si>
  <si>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</si>
  <si>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</si>
  <si>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1</t>
    </r>
  </si>
  <si>
    <t xml:space="preserve">Muut </t>
  </si>
  <si>
    <t>Työttömyysmenot</t>
  </si>
  <si>
    <r>
      <t>ε= ε</t>
    </r>
    <r>
      <rPr>
        <b/>
        <i/>
        <vertAlign val="subscript"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- ε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=</t>
    </r>
  </si>
  <si>
    <t>Nimellinen alijäämä</t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</si>
  <si>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</si>
  <si>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t>Erän jousto suhteessa tulo/-menopohjaan</t>
  </si>
  <si>
    <t>Suhdannekorjaus</t>
  </si>
  <si>
    <r>
      <t xml:space="preserve">Suomen osalta puolijousto saa arvon </t>
    </r>
    <r>
      <rPr>
        <i/>
        <sz val="11"/>
        <color theme="1"/>
        <rFont val="Calibri"/>
        <family val="2"/>
        <scheme val="minor"/>
      </rPr>
      <t>ε=0.57</t>
    </r>
  </si>
  <si>
    <r>
      <t xml:space="preserve">Puolijousto jakaantuu tulopuolen puolijoustoon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ja menopuolen puolijoustoon 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siten että  </t>
    </r>
    <r>
      <rPr>
        <i/>
        <sz val="11"/>
        <color theme="1"/>
        <rFont val="Calibri"/>
        <family val="2"/>
        <scheme val="minor"/>
      </rPr>
      <t>ε= 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>- 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</si>
  <si>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</si>
  <si>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</si>
  <si>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</si>
  <si>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</si>
  <si>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G</t>
    </r>
  </si>
  <si>
    <t>Menoerän osuus kokonaismenoista</t>
  </si>
  <si>
    <t>Suhdannekorjaus ryhmiteltynä eri tuloeriin ja työttömyysmenoihin, % nimellisestä alijäämästä</t>
  </si>
  <si>
    <t>Suhdanne-korjattu jäämä</t>
  </si>
  <si>
    <t>Suhdannekorjaus ryhmiteltynä eri tuloeriin ja työttömyysmenoihin, miljonaa euroa</t>
  </si>
  <si>
    <t xml:space="preserve">BKT </t>
  </si>
  <si>
    <t>Tuloerän jousto x osuus kokonaistuloista</t>
  </si>
  <si>
    <t>Menoerän jousto x osuus kokonaismenoista</t>
  </si>
  <si>
    <t>Ei</t>
  </si>
  <si>
    <t>Seuraavassa esitellään tarkastusviraston laskelmat nimelliselle alijäämälle tehtävästä suhdannekorjauksestä ryhmiteltynä eri tuloeriin ja työttömyysmenoihin.</t>
  </si>
  <si>
    <t>Sääntöä noudatettu</t>
  </si>
  <si>
    <t>Poikkeama</t>
  </si>
  <si>
    <t>Säännöstöä noudatettu</t>
  </si>
  <si>
    <t>Kokonaisvaltainen arvio</t>
  </si>
  <si>
    <t>EB \ ΔSB</t>
  </si>
  <si>
    <t>Ennaltaehkäisevän osan noudattamisen arviossa tarkastellaan seuraavanlaista matriisia:</t>
  </si>
  <si>
    <t>Säännöstön toisessa pilarissa on merkittävä poikkema. Voi johtaa merkittävän poikkeaman menettelyyn.</t>
  </si>
  <si>
    <r>
      <t>Puolijousto on määritelty tilastoaineiston perusteella. Puolijouston laskeminen on esitelty julkaisussa Mourre et. al (2014) "</t>
    </r>
    <r>
      <rPr>
        <i/>
        <sz val="11"/>
        <color theme="1"/>
        <rFont val="Calibri"/>
        <family val="2"/>
        <scheme val="minor"/>
      </rPr>
      <t>Adjusting the budget balance for the business cycle: the EU methodology."  EC Economic Papers 536.</t>
    </r>
  </si>
  <si>
    <t>Lähde:</t>
  </si>
  <si>
    <t>Ensin lasketaan kunkin tuloerän ja työttömyysmenojen joustot suhteessa tulo-/menopohjaan.</t>
  </si>
  <si>
    <r>
      <t xml:space="preserve">Lisäksi puolijouston laskennassa tarvittava tulojen osuus BKT:sta </t>
    </r>
    <r>
      <rPr>
        <i/>
        <sz val="11"/>
        <color theme="1"/>
        <rFont val="Calibri"/>
        <family val="2"/>
        <scheme val="minor"/>
      </rPr>
      <t>R/Y</t>
    </r>
    <r>
      <rPr>
        <sz val="11"/>
        <color theme="1"/>
        <rFont val="Calibri"/>
        <family val="2"/>
        <scheme val="minor"/>
      </rPr>
      <t xml:space="preserve"> ja menojen osuus BKT:sta </t>
    </r>
    <r>
      <rPr>
        <i/>
        <sz val="11"/>
        <color theme="1"/>
        <rFont val="Calibri"/>
        <family val="2"/>
        <scheme val="minor"/>
      </rPr>
      <t>G/Y</t>
    </r>
    <r>
      <rPr>
        <sz val="11"/>
        <color theme="1"/>
        <rFont val="Calibri"/>
        <family val="2"/>
        <scheme val="minor"/>
      </rPr>
      <t xml:space="preserve"> on laskettu tilastoaineiston perusteella ja on siten vakio. </t>
    </r>
  </si>
  <si>
    <t>Puolijouston määrittäminen etenee kahdessa vaiheessa: ensin estimoidaan yksittäisten tulo-/menoerien jousto suhteessa veropohjaan, ja sen jälkeen veropohjan jousto suhteessa  tuotantokuiluun. Lopullinen puolijousto on näiden kahden tulo.</t>
  </si>
  <si>
    <t>Lähteet: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</si>
  <si>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</si>
  <si>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</si>
  <si>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tai η</t>
    </r>
    <r>
      <rPr>
        <i/>
        <vertAlign val="subscript"/>
        <sz val="11"/>
        <color theme="1"/>
        <rFont val="Calibri"/>
        <family val="2"/>
        <scheme val="minor"/>
      </rPr>
      <t xml:space="preserve">U </t>
    </r>
    <r>
      <rPr>
        <i/>
        <sz val="11"/>
        <color theme="1"/>
        <rFont val="Calibri"/>
        <family val="2"/>
        <scheme val="minor"/>
      </rPr>
      <t>x 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</si>
  <si>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</si>
  <si>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</si>
  <si>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</si>
  <si>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</si>
  <si>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</si>
  <si>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Käytännössä maalle asetetaan ns. 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), jolloin julkiset sektorin kokonaismenojen kasvurajoite kirjoitetaan</t>
    </r>
  </si>
  <si>
    <r>
      <t xml:space="preserve">Tulopuolen puolijousto jakaantuu viiteen tuloryhmään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=1,…,5. </t>
    </r>
    <r>
      <rPr>
        <sz val="11"/>
        <color theme="1"/>
        <rFont val="Calibri"/>
        <family val="2"/>
        <scheme val="minor"/>
      </rPr>
      <t xml:space="preserve">Menopuolelta tarkastellaan ainoastaan työttömyysmenoja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. </t>
    </r>
  </si>
  <si>
    <t>Keskipitkän aikavälin potentiaalisen tuotannon kasvuvauhti</t>
  </si>
  <si>
    <t>Tilastokeskus</t>
  </si>
  <si>
    <r>
      <t>Säännöstön toisessa tai molemmissa pilareissa on poikkeama, mutta se ei ole merkittävä. Ei voi johtaa ns. merkittävän poikkeaman menettelyyn (</t>
    </r>
    <r>
      <rPr>
        <i/>
        <sz val="11"/>
        <color theme="1"/>
        <rFont val="Calibri"/>
        <family val="2"/>
        <scheme val="minor"/>
      </rPr>
      <t>Significant Deviation Procedure</t>
    </r>
    <r>
      <rPr>
        <sz val="11"/>
        <color theme="1"/>
        <rFont val="Calibri"/>
        <family val="2"/>
        <scheme val="minor"/>
      </rPr>
      <t>).</t>
    </r>
  </si>
  <si>
    <t>Säännöstön molempia pilareita on noudattu.</t>
  </si>
  <si>
    <r>
      <t>Potentiaalisen tuotannon laskemiseen tarvitaan arvio työttömyyden ns. tasapainotasosta (</t>
    </r>
    <r>
      <rPr>
        <i/>
        <sz val="11"/>
        <color theme="1"/>
        <rFont val="Calibri"/>
        <family val="2"/>
        <scheme val="minor"/>
      </rPr>
      <t>NAWRU=non-accelerating wage rate of unemployment</t>
    </r>
    <r>
      <rPr>
        <sz val="11"/>
        <color theme="1"/>
        <rFont val="Calibri"/>
        <family val="2"/>
        <scheme val="minor"/>
      </rPr>
      <t>) ja kokonaistuottavuudesta (</t>
    </r>
    <r>
      <rPr>
        <i/>
        <sz val="11"/>
        <color theme="1"/>
        <rFont val="Calibri"/>
        <family val="2"/>
        <scheme val="minor"/>
      </rPr>
      <t>TFP=total factor productivity</t>
    </r>
    <r>
      <rPr>
        <sz val="11"/>
        <color theme="1"/>
        <rFont val="Calibri"/>
        <family val="2"/>
        <scheme val="minor"/>
      </rPr>
      <t>).</t>
    </r>
  </si>
  <si>
    <r>
      <t xml:space="preserve">Kullekin tuloerälle on estimoitu juosto </t>
    </r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sekä kunkin tuloerän painotus, joka kuvastaa erän suhteellista osuutta kokonaistuloista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/R. </t>
    </r>
    <r>
      <rPr>
        <sz val="11"/>
        <color theme="1"/>
        <rFont val="Calibri"/>
        <family val="2"/>
        <scheme val="minor"/>
      </rPr>
      <t>Työttömyysmenoille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vastaavasti on estimoitu jousto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sekä niiden osuus kokonaismenoista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/G.  </t>
    </r>
    <r>
      <rPr>
        <sz val="11"/>
        <color theme="1"/>
        <rFont val="Calibri"/>
        <family val="2"/>
        <scheme val="minor"/>
      </rPr>
      <t/>
    </r>
  </si>
  <si>
    <r>
      <t>Mourre et. al (2014)</t>
    </r>
    <r>
      <rPr>
        <i/>
        <sz val="11"/>
        <color theme="1"/>
        <rFont val="Calibri"/>
        <family val="2"/>
        <scheme val="minor"/>
      </rPr>
      <t xml:space="preserve"> "Adjusting the budget balance for the business cycle: the EU methodology."  EC Economic Papers 536.</t>
    </r>
  </si>
  <si>
    <t>Menosäännön ja kokonaismenojen kasvuvauhdin erotus, %-yksikköä</t>
  </si>
  <si>
    <t>Poikkeama, mrd €</t>
  </si>
  <si>
    <t>Kumulatiivinen poikkeama</t>
  </si>
  <si>
    <t>Onko kumulatiivinen poikkeama merkittävä (&lt;-0,25)?</t>
  </si>
  <si>
    <t>Saatu nimellinen kasvuvauhti muutetaan reaaliseksi Euroopan komission bkt-deflaattorilla.</t>
  </si>
  <si>
    <t xml:space="preserve">jolloin saadaan poikkema suhteessa BKT:seen. Jos poikkeama on positiivinen, ovat menot ovat alittaneet menosäännön, negatiivinen luku tarkoittaa rajan ylittämistä. 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</si>
  <si>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lm</t>
    </r>
  </si>
  <si>
    <t>Poikkeama vaaditusta muutoksesta</t>
  </si>
  <si>
    <t>Onko poikkeama merkittävä (&gt;0.5)</t>
  </si>
  <si>
    <t>Onko kumulatiivinen poikkeama merkittävä (&gt;0.25)</t>
  </si>
  <si>
    <t>Rakenteellinen jäämä, taso</t>
  </si>
  <si>
    <t>Rakenteellinen jäämä, vaadittu muutos ja merkittävä poikkeama</t>
  </si>
  <si>
    <r>
      <t xml:space="preserve">Vakaus- ja kasvusopimuksen säännöstön mukaisesti tarkastellaan sekä rakenteellisen jäämän </t>
    </r>
    <r>
      <rPr>
        <i/>
        <sz val="11"/>
        <color theme="1"/>
        <rFont val="Calibri"/>
        <family val="2"/>
        <scheme val="minor"/>
      </rPr>
      <t>tasoa</t>
    </r>
    <r>
      <rPr>
        <sz val="11"/>
        <color theme="1"/>
        <rFont val="Calibri"/>
        <family val="2"/>
        <scheme val="minor"/>
      </rPr>
      <t xml:space="preserve"> ja sen </t>
    </r>
    <r>
      <rPr>
        <i/>
        <sz val="11"/>
        <color theme="1"/>
        <rFont val="Calibri"/>
        <family val="2"/>
        <scheme val="minor"/>
      </rPr>
      <t>muutosta</t>
    </r>
    <r>
      <rPr>
        <sz val="11"/>
        <color theme="1"/>
        <rFont val="Calibri"/>
        <family val="2"/>
        <scheme val="minor"/>
      </rPr>
      <t xml:space="preserve"> suhteessa edeltävään vuoteen.</t>
    </r>
  </si>
  <si>
    <t>Tuotanto-kuilu (OG)</t>
  </si>
  <si>
    <r>
      <t>Puoli-jousto (</t>
    </r>
    <r>
      <rPr>
        <b/>
        <sz val="11"/>
        <color theme="1"/>
        <rFont val="Calibri"/>
        <family val="2"/>
      </rPr>
      <t>ε)</t>
    </r>
  </si>
  <si>
    <t>Suhdanne-korjaus, CC</t>
  </si>
  <si>
    <t>Kerta-luonteiset erät, OO</t>
  </si>
  <si>
    <t>Rakenteellinen jäämä, SB</t>
  </si>
  <si>
    <t xml:space="preserve"> %</t>
  </si>
  <si>
    <t>Kumula-tiivinen poikkeama</t>
  </si>
  <si>
    <t>katsotaan että rakenteellisen jäämän pilarissa on merkittävä poikkema.</t>
  </si>
  <si>
    <t>Mikäli poikkeama on alle -0,5% edeltävän vuoden osalta tai alle -0,25 % kahden edeltävän vuoden keskiarvona (kumulatiivinen poikkeama), katsotaan että menosäännön noudattamisessa on merkittävä poikkema.</t>
  </si>
  <si>
    <r>
      <t>Nimellinen julkisen sektorin nettoluotonanto (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saadaan Tilastokeskukselta ja ennuste VM:sta. Kertaluonteiset erät (OO) saadaan VM:n aineistosta</t>
    </r>
  </si>
  <si>
    <t xml:space="preserve">Laskennassaan tarkastusvirasto käyttää VM:n ennustetta nawru:n ja TFP:n laskentaan.  Komission aineistot ja laskentaohjelmat: https://circabc.europa.eu/faces/jsp/extension/wai/navigation/container.jsp -&gt; Kirjasto. </t>
  </si>
  <si>
    <t>Potentiaalinen tuotanto (Y*)</t>
  </si>
  <si>
    <t>Kokonais-tuotanto (Y)</t>
  </si>
  <si>
    <t>Rakenteellisen jäämän muutos</t>
  </si>
  <si>
    <t xml:space="preserve">Jos maa ei ole saavuttanut MTO:ta, tarkastellaan rakenteellisen jäämän osalta vaadittua muutosta kohti MTO:ta. </t>
  </si>
  <si>
    <r>
      <rPr>
        <b/>
        <sz val="11"/>
        <color theme="1"/>
        <rFont val="Calibri"/>
        <family val="2"/>
        <scheme val="minor"/>
      </rPr>
      <t xml:space="preserve">Vaihe II: </t>
    </r>
    <r>
      <rPr>
        <sz val="11"/>
        <color theme="1"/>
        <rFont val="Calibri"/>
        <family val="2"/>
        <scheme val="minor"/>
      </rPr>
      <t>Suhdannekorjattu velka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) saadaan lisäämällä/poistamalla saadusta käypähintaisesta velasta suhdanteesta johtuva osuus tarkasteluvuoden ja sitä edeltävän kahden vuoden osalta. Tämä syklinen osuus saadaan</t>
    </r>
  </si>
  <si>
    <r>
      <rPr>
        <b/>
        <sz val="11"/>
        <color theme="1"/>
        <rFont val="Calibri"/>
        <family val="2"/>
        <scheme val="minor"/>
      </rPr>
      <t>Vaihe III:</t>
    </r>
    <r>
      <rPr>
        <sz val="11"/>
        <color theme="1"/>
        <rFont val="Calibri"/>
        <family val="2"/>
        <scheme val="minor"/>
      </rPr>
      <t xml:space="preserve"> Lasketaan ns. nimellinen potentiaalinen bkt eli suhdannekorjattu bkt (</t>
    </r>
    <r>
      <rPr>
        <i/>
        <sz val="11"/>
        <color theme="1"/>
        <rFont val="Calibri"/>
        <family val="2"/>
        <scheme val="minor"/>
      </rPr>
      <t>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) korjaamalla vuoden </t>
    </r>
    <r>
      <rPr>
        <i/>
        <sz val="11"/>
        <color theme="1"/>
        <rFont val="Calibri"/>
        <family val="2"/>
        <scheme val="minor"/>
      </rPr>
      <t xml:space="preserve">t-3 </t>
    </r>
    <r>
      <rPr>
        <sz val="11"/>
        <color theme="1"/>
        <rFont val="Calibri"/>
        <family val="2"/>
        <scheme val="minor"/>
      </rPr>
      <t>toteutunut käypähintainen bkt sekä bkt-deflaattorin muutoksella ja potentiaalisen tuotannon kasvuvauhdilla.</t>
    </r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</si>
  <si>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Lasketaan suhdannekorjattu velka suhteessa suhdannekorjattuun bkt:hen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vertAlign val="superscript"/>
        <sz val="11"/>
        <color theme="1"/>
        <rFont val="Calibri"/>
        <family val="2"/>
        <scheme val="minor"/>
      </rPr>
      <t>.</t>
    </r>
  </si>
  <si>
    <t>BKT, käypähintainen</t>
  </si>
  <si>
    <t>D</t>
  </si>
  <si>
    <t>ε·OG</t>
  </si>
  <si>
    <t>% BKT:sta</t>
  </si>
  <si>
    <t xml:space="preserve">*ε = </t>
  </si>
  <si>
    <t>2017*</t>
  </si>
  <si>
    <t>2018*</t>
  </si>
  <si>
    <t>2019*</t>
  </si>
  <si>
    <t>2020*</t>
  </si>
  <si>
    <t>Julkisyhteisöjen kokonaistulot ja -menot muuttujina Sektori, Taloustoimi, Tiedot ja Vuosi</t>
  </si>
  <si>
    <t>2010</t>
  </si>
  <si>
    <t>2011</t>
  </si>
  <si>
    <t>2012</t>
  </si>
  <si>
    <t>2013</t>
  </si>
  <si>
    <t>2014</t>
  </si>
  <si>
    <t>2015</t>
  </si>
  <si>
    <t>S13 Julkisyhteisöt</t>
  </si>
  <si>
    <t>B9T Nettoluotonanto (+) / nettoluotonotto (-)</t>
  </si>
  <si>
    <t>Käypiin hintoihin</t>
  </si>
  <si>
    <t>S1311 Valtionhallinto</t>
  </si>
  <si>
    <t>S1313 Paikallishallinto</t>
  </si>
  <si>
    <t>S13141 Työeläkelaitokset</t>
  </si>
  <si>
    <t>S13149 Muut sosiaaliturvarahastot</t>
  </si>
  <si>
    <t>Bruttokansantuote</t>
  </si>
  <si>
    <t>Suhteessa bruttokanstuotteeseen, %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</si>
  <si>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Muutetaan nimellinen velkasuhde euromääräiseksi kertomalla velkasuhde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bkt:n määrällä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</si>
  <si>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Tarkastusvirasto laskee tuotantokuilun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Euroopan komission tuotantofunktiomenetelmällä, ks. Havik et al. "</t>
    </r>
    <r>
      <rPr>
        <i/>
        <sz val="11"/>
        <color theme="1"/>
        <rFont val="Calibri"/>
        <family val="2"/>
        <scheme val="minor"/>
      </rPr>
      <t>The Production Function Methodology for Calculating Potential Growth Rates &amp; Output Gaps</t>
    </r>
    <r>
      <rPr>
        <sz val="11"/>
        <color theme="1"/>
        <rFont val="Calibri"/>
        <family val="2"/>
        <scheme val="minor"/>
      </rPr>
      <t>", EC Economic Papers, 535.</t>
    </r>
  </si>
  <si>
    <r>
      <t>Tarkastusvirasto on laskenut julkisten kokonaismenojen kehityksen vakaus- ja kasvusopimuksen ennaltaehkäisevän säännöstön toisen pilarin eli menosäännön (</t>
    </r>
    <r>
      <rPr>
        <i/>
        <sz val="11"/>
        <color theme="1"/>
        <rFont val="Calibri"/>
        <family val="2"/>
        <scheme val="minor"/>
      </rPr>
      <t>Expenditure Benchmark</t>
    </r>
    <r>
      <rPr>
        <sz val="11"/>
        <color theme="1"/>
        <rFont val="Calibri"/>
        <family val="2"/>
        <scheme val="minor"/>
      </rPr>
      <t>) mukaisesti.</t>
    </r>
  </si>
  <si>
    <t>Säännöstön molemmissa pilareissa on merkittävä poikkeama. Säännöstöä on rikottu, voi johtaa merkittävän poikkeaman menettelyyn.</t>
  </si>
  <si>
    <t xml:space="preserve">Taulukossa esitetään VTV:n arvio suhdannekorjatun velasta niin kuin se on raportissa esitetty perustuen VM:n arvioon nimellisen velan kehityksestä ja tarkastusviraston omaan laskelmaan siihen tehtävästä suhdannekorjauksesta. </t>
  </si>
  <si>
    <t>Menosääntö</t>
  </si>
  <si>
    <t>Noudatetaan</t>
  </si>
  <si>
    <t>Keskipitkän aikavälin tavoite, MTO</t>
  </si>
  <si>
    <t xml:space="preserve"> % suhteessa BKT:seen</t>
  </si>
  <si>
    <t>% suhteessa BKT:seen</t>
  </si>
  <si>
    <t xml:space="preserve">Tässä esitellään puolijouston määräytyminen Suomen osalta, sekä sen eri komponenttien vaikutus rakenteelliseen jäämään tehtävään suhdannekorjaukseen. </t>
  </si>
  <si>
    <r>
      <t xml:space="preserve">Tässä esitellään tarkastusviraston laskelmat menosäännön noudattamisesta niin kuin on esitetty raportin taulukossa </t>
    </r>
    <r>
      <rPr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</t>
    </r>
  </si>
  <si>
    <t>Julkisyhteisöjen velka</t>
  </si>
  <si>
    <t>Julkisyhteisöjen alijäämä, % suhteessa BKT:seen</t>
  </si>
  <si>
    <t>2021*</t>
  </si>
  <si>
    <t>Julkisyhteisöjen nettoluotonanto</t>
  </si>
  <si>
    <t>- Valtionhallinto</t>
  </si>
  <si>
    <t>- Paikallishallinto</t>
  </si>
  <si>
    <t>2016</t>
  </si>
  <si>
    <t xml:space="preserve">Tavoite valtiontalous </t>
  </si>
  <si>
    <t>Tavoite kuntatalous</t>
  </si>
  <si>
    <t>Tavoite työeläkerahastot</t>
  </si>
  <si>
    <t>Tavoite muut sosiaaliturvarahastot</t>
  </si>
  <si>
    <t>Julkisyhteisöjen nettoluotonanto ja hallitusohjelman nimelliset rahoitusasematavoitteet</t>
  </si>
  <si>
    <t>Korjaava osa: velkakriteeri ja alijäämäkriteeri</t>
  </si>
  <si>
    <t xml:space="preserve">Tässä esitellään tarkastusviraston laskelmat rakenteellisesta jäämästä ja sen muutoksesta niin kuin se on esitetty raportin luvussa 3. </t>
  </si>
  <si>
    <t>Julkisyhteisöjen netto-luotonanto (BB)*</t>
  </si>
  <si>
    <t>* Vuodet 2017-2018: VM:n ennuste</t>
  </si>
  <si>
    <t>Menosäännön laskenta esitellään Vade Mecumissa (2017).</t>
  </si>
  <si>
    <t xml:space="preserve">Laskenta perustuu komission Vade Mecum on the Stability and Growth Pact -raportissa (2017 versio) esittämiin menetelmiin ja tulkintoihin vakaus- ja kasvusopimuksen säännöstöstä. </t>
  </si>
  <si>
    <t>BKT-deflaattori</t>
  </si>
  <si>
    <r>
      <t xml:space="preserve">Suhdannekorjattu velkasuhde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 lasketaan seuraavasti (ks. Vade Mecum (2017)): </t>
    </r>
  </si>
  <si>
    <t>Ekonomisti, Leena Savolainen</t>
  </si>
  <si>
    <t>leena.savolainen@vtv.fi</t>
  </si>
  <si>
    <t>09-432 5730</t>
  </si>
  <si>
    <t>Työkirjan rakenne on seuraava:</t>
  </si>
  <si>
    <t>Ennalta ehkäisevä osa: rakenteellinen jäämä ja menosääntö</t>
  </si>
  <si>
    <t xml:space="preserve">Kullakin välilehdellä on lähdeviitteet sekä käytettyihin aineistoihin että muihin mahdollisiin lähteisiin, joita on käytetty laskennan taustalla. </t>
  </si>
  <si>
    <t>Mikäli erotus toteutuneen rakenteellisen jäämän muutoksen ja vaaditun muutoksen välillä on suurempi kuin 0,5 %-yksikköä edeltävän vuoden osalta tai suurempi kuin 0,25 % kahden edeltävän vuoden keskiarvona (kumulatiivinen poikkeama),</t>
  </si>
  <si>
    <t>Tässä työkirjassa esitellään VTV:n finanssipolitiikan valvonnan syksyn 2017 raportin vakaus- ja kasvusopimuksen noudattamisen arvioinnin laskelmat.</t>
  </si>
  <si>
    <t>Valtiovarainministeriön (VM) aineistot perustuvat alustavaan talousarviosuunnitelmaan 2018 sekä muuhun VM:n tarkastusvirastolle toimittamaan aineistoon.</t>
  </si>
  <si>
    <t>Euroopan unionin neuvosto asettaa vaaditun muutoksen tarkasteltavalle vuodelle sitä edeltävän vuoden kevätennusteen pohjalta ottaen huomioon talouden suhdanteen, velkasuhteen ja kestävyysriskin. Ks. Vade Mecum (2016) s. 39 matriisi.</t>
  </si>
  <si>
    <t xml:space="preserve">Tarkastusviraston syksyn 2017 arvion mukaan rakenteellisen jäämän sääntöä noudatetaan vuosina 2017 ja 2018. Vuonna 2018 rakenteellisen jäämän pilariin on kuitenkin muodostumassa poikkeama. </t>
  </si>
  <si>
    <t xml:space="preserve">** VTV:n arvio vaaditusta muutoksesta  </t>
  </si>
  <si>
    <t>Vaadittu muutos (sallittu heikentyminen)**</t>
  </si>
  <si>
    <t>Vaaditussa muutoksessa huomioidaan myös mahdolliset joustolausekkeet, joiden vaikutuksesta rakenteellisen rahoitusaseman vaadittu vahvistuminen voi kääntyä sallituksi heikentymiseksi.</t>
  </si>
  <si>
    <t xml:space="preserve">Allaolevassa taulukossa esitellään puolijouston laskenta Suomen osalta niin kuin sen on esittänyt Mourre et al. (2014). </t>
  </si>
  <si>
    <t>Menosäännön erät, mrd. euroa</t>
  </si>
  <si>
    <t>Julkisyhteisöjen menot yhteensä</t>
  </si>
  <si>
    <t>EU:n ohjelmien menot, jotka korvataan täysin EU:n varoista saatavilla tuloilla</t>
  </si>
  <si>
    <t>Kertaluonteiset menot</t>
  </si>
  <si>
    <t>= KMA1</t>
  </si>
  <si>
    <t xml:space="preserve">Korjattu menoaggregaatti 1 </t>
  </si>
  <si>
    <t xml:space="preserve">     Päätösperäisten toimien vaikutus tuloihin</t>
  </si>
  <si>
    <t xml:space="preserve">     Kertaluonteiset tulot</t>
  </si>
  <si>
    <t>Päätösperäisten toimien vaikutus tuloihin, ml. kertaluonteiset tulot</t>
  </si>
  <si>
    <t>= KMA2</t>
  </si>
  <si>
    <t>Julkisyhteisöjen menojen kasvu</t>
  </si>
  <si>
    <t>Menosäännön mukaisesti laskettujen kokonaismenojen kasvu (nimellinen), %</t>
  </si>
  <si>
    <t>Menosäännön mukaisesti laskettujen kokonaismenojen kasvu (reaalinen), %</t>
  </si>
  <si>
    <t>Noudatettava menosääntö, VTV:n arvio, reaalinen</t>
  </si>
  <si>
    <t>Noudatettava menosääntö, VTV:n arvio, nimellinen</t>
  </si>
  <si>
    <t>Poikkeama, % suhteessa BKT:hen*</t>
  </si>
  <si>
    <t>Onko poikkeama merkittävä (&lt;-0,5)?**</t>
  </si>
  <si>
    <t xml:space="preserve">Korjattu menoaggregaatti </t>
  </si>
  <si>
    <t>Laskennan ensimmäinen vaihe on vähentää julkisista kokonaismenoista tiettyjä eriä alla olevan taulukon mukaisesti. Tarkastusviraston laskelmat on tehty VM:n laatiman alustavan talousarviosuunnitelman 2018 lukujen perusteella.</t>
  </si>
  <si>
    <t xml:space="preserve">Julkisten korjattujen kokonaismenojen kasvu lasketaan vertaamalla tarkastelun kohteena olevan vuoden menoaggregaatti KMA2:ta edeltävän vuoden menoaggregaatti KMA1:een.  </t>
  </si>
  <si>
    <t>Komission asettama menosääntö asettaa rajoitteen kokonaismenojen kasvuvauhdille vuodelle 2017 reaalisesti ja vuodelle 2018 nimellisesti, ks. välilehti "Menosääntö, rajoite".</t>
  </si>
  <si>
    <t xml:space="preserve">Noudatettavan menosäännön ja korjattujen kokonaismenojen reaalisen kasvuvauhdin välinen erotus (%-yksikköä) tarkasteluvuonna muutetaan euromääräiseksi kertomalla se edellisen vuoden KMA1:lla ja suhteutetaan tarkasteluvuoden BKT:seen, </t>
  </si>
  <si>
    <t xml:space="preserve">Tarkastusviraston arvion mukaan Suomi noudattaa menosääntöä vuosina 2017 ja 2018. </t>
  </si>
  <si>
    <r>
      <t>g</t>
    </r>
    <r>
      <rPr>
        <vertAlign val="subscript"/>
        <sz val="11"/>
        <color theme="1"/>
        <rFont val="Calibri"/>
        <family val="2"/>
        <scheme val="minor"/>
      </rPr>
      <t>pot*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</si>
  <si>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</si>
  <si>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>/0.5</t>
    </r>
  </si>
  <si>
    <t>Perusmenojen koko suhteessa BKT:hen</t>
  </si>
  <si>
    <t>VTV:n arvio noudatettavasta menosäännöstä</t>
  </si>
  <si>
    <t>VTV:n arvio rakenteellisen jäämän vaaditusta muutoksesta</t>
  </si>
  <si>
    <r>
      <t xml:space="preserve">Merkitään menosäännön asettamaa kasvuvauhdin rajoitetta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G.</t>
    </r>
    <r>
      <rPr>
        <sz val="11"/>
        <color theme="1"/>
        <rFont val="Calibri"/>
        <family val="2"/>
        <scheme val="minor"/>
      </rPr>
      <t xml:space="preserve"> Siten jos maa on saavuttanut MTO:n </t>
    </r>
  </si>
  <si>
    <r>
      <t xml:space="preserve">Jos maa ei ole saavuttanut MTO:ta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, kasvurajoite asetetaan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siten, että maa alkaa saavuttaa keskipitkän aikavälin tavoitettaan.  </t>
    </r>
  </si>
  <si>
    <t xml:space="preserve">potentiaalisen tuotannon keskipitkän aikavälin kasvuvauhtia (gpot), mikäli maa on saavuttanut MTO:n vuonna t-1. </t>
  </si>
  <si>
    <r>
      <t>Menosäännön (Expenditure Benchmark) mukaisesti julkisen sektorin korjatut kokonaismenot (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) 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saavat kasvaa korkeintaan</t>
    </r>
  </si>
  <si>
    <t>2016 ja 2017</t>
  </si>
  <si>
    <r>
      <t>lm=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/P*100</t>
    </r>
  </si>
  <si>
    <r>
      <t>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 xml:space="preserve">) riippuu maan julkisen sektorin koosta suhteessa bkt:hen </t>
    </r>
    <r>
      <rPr>
        <sz val="11"/>
        <color theme="1"/>
        <rFont val="Calibri"/>
        <family val="2"/>
        <scheme val="minor"/>
      </rPr>
      <t>ja rakenteellisen jäämän vaaditusta muutoksesta (</t>
    </r>
    <r>
      <rPr>
        <i/>
        <sz val="11"/>
        <color theme="1"/>
        <rFont val="Calibri"/>
        <family val="2"/>
        <scheme val="minor"/>
      </rP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 xml:space="preserve">). </t>
    </r>
  </si>
  <si>
    <t xml:space="preserve">Komissio on yksinkertaistanut laskukaavaa kevään 2017 Vade mecumissa. Vuoden 2018 laskelma noudattaa uutta kaavaa, lopputulokseen muutos ei vaikuta. </t>
  </si>
  <si>
    <t>Perusmenot (P) = Julkisyhteisöjen menot - korkomenot.</t>
  </si>
  <si>
    <t>P/BKT</t>
  </si>
  <si>
    <t>50/P/BKT</t>
  </si>
  <si>
    <r>
      <t>lm=(50/P/BKT)*(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/0,5)</t>
    </r>
  </si>
  <si>
    <t xml:space="preserve">Tarkastusviraston arvion perusteella Suomi tulee noudattamaan ennalta ehkäisevän osan kumpaakin pilaria vuonna 2017. </t>
  </si>
  <si>
    <t>Rakenteellisen jäämän vaatimuksiin on ennakkoarvion mukaan muodostumassa vuonna 2018 poikkeama, joka ei ole merkittävä.</t>
  </si>
  <si>
    <t>VM: Taloudellinen katsaus, syksy 2017</t>
  </si>
  <si>
    <r>
      <t xml:space="preserve">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tarkastellaan tuleeko vuoden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ennustettu velkasuhde alittamaan vuodelle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asetetun tavoitetason: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 xml:space="preserve"> ≤ 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</t>
    </r>
  </si>
  <si>
    <t>Taaksepäin katsova kriteeri</t>
  </si>
  <si>
    <t>Eteenpäin katsova kriteeri</t>
  </si>
  <si>
    <t>Julkis-yhteisöjen velka, % suhteessa BKT:hen</t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</si>
  <si>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</si>
  <si>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</si>
  <si>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Täyttyykö taaksepäin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</t>
    </r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</si>
  <si>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</si>
  <si>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</si>
  <si>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Täyttyykö eteenpäin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t+2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t+2</t>
    </r>
  </si>
  <si>
    <t>Lähteet</t>
  </si>
  <si>
    <t>VM, Taloudellinen katsaus, syksy 2017</t>
  </si>
  <si>
    <t>Eteenpäin katsovaa kriteeriä on puolestaan mielekästä tarkastella tilanteessa jossa velkasuhde on taittunut tai taittumassa.</t>
  </si>
  <si>
    <t xml:space="preserve">Velan tulisi vähentyä keskimäärin 5 % vuodessa kolmen vuoden aikana. </t>
  </si>
  <si>
    <r>
      <t>Tilanteessa jossa velkasuhde on ylittänyt 60 % rajan, tarkastellaan velkakehitystä ns. taaksepäin (</t>
    </r>
    <r>
      <rPr>
        <i/>
        <sz val="11"/>
        <color theme="1"/>
        <rFont val="Calibri"/>
        <family val="2"/>
        <scheme val="minor"/>
      </rPr>
      <t>BL, backward-looking benchmark</t>
    </r>
    <r>
      <rPr>
        <sz val="11"/>
        <color theme="1"/>
        <rFont val="Calibri"/>
        <family val="2"/>
        <scheme val="minor"/>
      </rPr>
      <t>) ja eteenpäin katsovien (</t>
    </r>
    <r>
      <rPr>
        <i/>
        <sz val="11"/>
        <color theme="1"/>
        <rFont val="Calibri"/>
        <family val="2"/>
        <scheme val="minor"/>
      </rPr>
      <t>FL, forward-looking benchmark</t>
    </r>
    <r>
      <rPr>
        <sz val="11"/>
        <color theme="1"/>
        <rFont val="Calibri"/>
        <family val="2"/>
        <scheme val="minor"/>
      </rPr>
      <t xml:space="preserve">) kriteerien avulla. </t>
    </r>
  </si>
  <si>
    <t xml:space="preserve">Sekä taaksepäin että eteenpäin katsovat kriteerit antavat tavoitetasoksi tiukemman rajoitteen (alle 60 %) kun velkasuhde on ollut alle 60%. </t>
  </si>
  <si>
    <t>Velkakriteeriä kuitenkin noudatettaan aina, kun velkasuhde on alle 60 prosenttia suhteessa BKT:hen.</t>
  </si>
  <si>
    <t>Taaksepäin katsova kriteeri tarkastelee sitä, onko velkasuhde alentunut riittävällä nopeudella, joten sen käyttö on mielekästä, kun velkasuhde on ollut laskussa.</t>
  </si>
  <si>
    <r>
      <rPr>
        <b/>
        <sz val="11"/>
        <color theme="1"/>
        <rFont val="Calibri"/>
        <family val="2"/>
        <scheme val="minor"/>
      </rPr>
      <t>Taaksepäin katsova kriteeri</t>
    </r>
    <r>
      <rPr>
        <sz val="11"/>
        <color theme="1"/>
        <rFont val="Calibri"/>
        <family val="2"/>
        <scheme val="minor"/>
      </rPr>
      <t xml:space="preserve"> tarkastelee velkakehitystä vuoden t ja sitä edeltävän kolmen vuoden osalta siten, että vuodelle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asetetaan velan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</si>
  <si>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Eteenpäin katsova kriteeri</t>
    </r>
    <r>
      <rPr>
        <sz val="11"/>
        <color theme="1"/>
        <rFont val="Calibri"/>
        <family val="2"/>
        <scheme val="minor"/>
      </rPr>
      <t xml:space="preserve"> ottaa huomioon tarkasteltavan vuoden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sitä edeltävän vuoden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 ja sitä seuraavan vuoden </t>
    </r>
    <r>
      <rPr>
        <i/>
        <sz val="11"/>
        <color theme="1"/>
        <rFont val="Calibri"/>
        <family val="2"/>
        <scheme val="minor"/>
      </rPr>
      <t xml:space="preserve">t+1 </t>
    </r>
    <r>
      <rPr>
        <sz val="11"/>
        <color theme="1"/>
        <rFont val="Calibri"/>
        <family val="2"/>
        <scheme val="minor"/>
      </rPr>
      <t xml:space="preserve">velkasuhteen, siten että vuodelle </t>
    </r>
    <r>
      <rPr>
        <i/>
        <sz val="11"/>
        <color theme="1"/>
        <rFont val="Calibri"/>
        <family val="2"/>
        <scheme val="minor"/>
      </rPr>
      <t xml:space="preserve">t+2 </t>
    </r>
    <r>
      <rPr>
        <sz val="11"/>
        <color theme="1"/>
        <rFont val="Calibri"/>
        <family val="2"/>
        <scheme val="minor"/>
      </rPr>
      <t xml:space="preserve">lasketaan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>.</t>
    </r>
  </si>
  <si>
    <t>Vaihe V</t>
  </si>
  <si>
    <t>Velan tavoitetaso</t>
  </si>
  <si>
    <t>bbt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</si>
  <si>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>ADJ</t>
    </r>
  </si>
  <si>
    <t>Täyttyykö kriteeri?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</si>
  <si>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 xml:space="preserve">ADJ </t>
    </r>
  </si>
  <si>
    <t>&lt; bbt</t>
  </si>
  <si>
    <r>
      <rPr>
        <b/>
        <sz val="11"/>
        <color theme="1"/>
        <rFont val="Calibri"/>
        <family val="2"/>
        <scheme val="minor"/>
      </rPr>
      <t>Vaihe V:</t>
    </r>
    <r>
      <rPr>
        <sz val="11"/>
        <color theme="1"/>
        <rFont val="Calibri"/>
        <family val="2"/>
        <scheme val="minor"/>
      </rPr>
      <t xml:space="preserve"> Verrataan suhdannekorjattua velkaa velan tavoitetasoon, joka on laskettu taaksepäin katsovan kriteerin yhteydessä. Jos suhdannekorjattu velka on tavoitetta matalampi, kriteeri täyttyy.</t>
    </r>
  </si>
  <si>
    <t>- Sosiaaliturvarahastot</t>
  </si>
  <si>
    <t>- Maakuntahallinto</t>
  </si>
  <si>
    <t xml:space="preserve">Komission aineistona on käytetty pääosin komission kevään 2017 ennustetta.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</si>
</sst>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00"/>
    <numFmt numFmtId="167" formatCode="0.0000"/>
  </numFmts>
  <fonts count="7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sz val="9.9"/>
      <color theme="1"/>
      <name val="Arial"/>
      <family val="2"/>
    </font>
    <font>
      <b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C9D"/>
        <bgColor indexed="64"/>
      </patternFill>
    </fill>
    <fill>
      <patternFill patternType="solid">
        <fgColor rgb="FFFF9BE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8">
    <xf numFmtId="0" fontId="0" fillId="0" borderId="0"/>
    <xf numFmtId="0" fontId="21" fillId="0" borderId="0" applyNumberFormat="0" applyFill="0" applyBorder="0" applyAlignment="0" applyProtection="0"/>
    <xf numFmtId="0" fontId="28" fillId="0" borderId="12">
      <protection locked="0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2" fillId="49" borderId="0" applyAlignment="0"/>
    <xf numFmtId="0" fontId="33" fillId="0" borderId="0">
      <alignment vertical="top"/>
    </xf>
    <xf numFmtId="0" fontId="34" fillId="0" borderId="14" applyBorder="0">
      <alignment horizontal="left" vertical="top"/>
    </xf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38" fillId="0" borderId="0">
      <alignment vertical="top"/>
    </xf>
    <xf numFmtId="0" fontId="31" fillId="48" borderId="10" applyNumberFormat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>
      <alignment horizontal="left" vertical="top" wrapText="1"/>
    </xf>
    <xf numFmtId="0" fontId="42" fillId="0" borderId="12" applyNumberFormat="0">
      <alignment horizontal="left" vertical="top" wrapText="1" shrinkToFit="1"/>
      <protection locked="0"/>
    </xf>
    <xf numFmtId="0" fontId="24" fillId="0" borderId="0" applyNumberFormat="0" applyFill="0" applyBorder="0" applyAlignment="0" applyProtection="0"/>
    <xf numFmtId="0" fontId="43" fillId="0" borderId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27" fillId="48" borderId="13" applyNumberFormat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  <xf numFmtId="0" fontId="48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60" fillId="0" borderId="0"/>
    <xf numFmtId="0" fontId="48" fillId="0" borderId="0" applyNumberFormat="0" applyBorder="0" applyAlignment="0"/>
    <xf numFmtId="0" fontId="21" fillId="0" borderId="0"/>
  </cellStyleXfs>
  <cellXfs count="429">
    <xf numFmtId="0" fontId="0" fillId="0" borderId="0" xfId="0"/>
    <xf numFmtId="0" fontId="0" fillId="0" borderId="0" xfId="0"/>
    <xf numFmtId="0" fontId="17" fillId="0" borderId="0" xfId="0" applyFont="1"/>
    <xf numFmtId="0" fontId="0" fillId="0" borderId="0" xfId="0" applyFont="1"/>
    <xf numFmtId="0" fontId="0" fillId="50" borderId="0" xfId="0" applyFill="1"/>
    <xf numFmtId="0" fontId="47" fillId="0" borderId="0" xfId="0" applyFont="1"/>
    <xf numFmtId="0" fontId="17" fillId="0" borderId="0" xfId="0" applyFont="1" applyAlignment="1">
      <alignment vertical="center" wrapText="1"/>
    </xf>
    <xf numFmtId="0" fontId="0" fillId="51" borderId="27" xfId="0" applyFont="1" applyFill="1" applyBorder="1" applyAlignment="1">
      <alignment horizontal="center"/>
    </xf>
    <xf numFmtId="164" fontId="0" fillId="51" borderId="0" xfId="0" applyNumberFormat="1" applyFont="1" applyFill="1" applyBorder="1" applyAlignment="1">
      <alignment horizontal="center"/>
    </xf>
    <xf numFmtId="164" fontId="0" fillId="51" borderId="25" xfId="0" applyNumberFormat="1" applyFont="1" applyFill="1" applyBorder="1" applyAlignment="1">
      <alignment horizontal="center"/>
    </xf>
    <xf numFmtId="0" fontId="0" fillId="51" borderId="0" xfId="0" applyFont="1" applyFill="1"/>
    <xf numFmtId="164" fontId="0" fillId="51" borderId="27" xfId="0" applyNumberFormat="1" applyFont="1" applyFill="1" applyBorder="1" applyAlignment="1">
      <alignment horizontal="center"/>
    </xf>
    <xf numFmtId="164" fontId="0" fillId="51" borderId="20" xfId="0" applyNumberFormat="1" applyFont="1" applyFill="1" applyBorder="1" applyAlignment="1">
      <alignment horizontal="center"/>
    </xf>
    <xf numFmtId="164" fontId="0" fillId="51" borderId="0" xfId="101" applyNumberFormat="1" applyFont="1" applyFill="1" applyBorder="1" applyAlignment="1">
      <alignment horizontal="center"/>
    </xf>
    <xf numFmtId="164" fontId="0" fillId="51" borderId="20" xfId="101" applyNumberFormat="1" applyFont="1" applyFill="1" applyBorder="1" applyAlignment="1">
      <alignment horizontal="center"/>
    </xf>
    <xf numFmtId="0" fontId="0" fillId="52" borderId="0" xfId="0" applyFill="1"/>
    <xf numFmtId="0" fontId="0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center"/>
    </xf>
    <xf numFmtId="0" fontId="0" fillId="51" borderId="0" xfId="0" applyFill="1"/>
    <xf numFmtId="0" fontId="0" fillId="53" borderId="0" xfId="0" applyFill="1"/>
    <xf numFmtId="0" fontId="0" fillId="0" borderId="0" xfId="0" applyFill="1"/>
    <xf numFmtId="0" fontId="17" fillId="55" borderId="29" xfId="0" applyFont="1" applyFill="1" applyBorder="1"/>
    <xf numFmtId="0" fontId="58" fillId="55" borderId="31" xfId="0" applyFont="1" applyFill="1" applyBorder="1" applyAlignment="1">
      <alignment horizontal="left"/>
    </xf>
    <xf numFmtId="0" fontId="0" fillId="55" borderId="14" xfId="0" applyFont="1" applyFill="1" applyBorder="1" applyAlignment="1">
      <alignment horizontal="center"/>
    </xf>
    <xf numFmtId="2" fontId="17" fillId="55" borderId="28" xfId="0" applyNumberFormat="1" applyFont="1" applyFill="1" applyBorder="1" applyAlignment="1">
      <alignment horizontal="center" vertical="center"/>
    </xf>
    <xf numFmtId="2" fontId="17" fillId="55" borderId="30" xfId="0" applyNumberFormat="1" applyFont="1" applyFill="1" applyBorder="1"/>
    <xf numFmtId="0" fontId="45" fillId="55" borderId="32" xfId="0" applyFont="1" applyFill="1" applyBorder="1" applyAlignment="1">
      <alignment horizontal="center"/>
    </xf>
    <xf numFmtId="0" fontId="0" fillId="54" borderId="0" xfId="0" applyFont="1" applyFill="1"/>
    <xf numFmtId="0" fontId="17" fillId="56" borderId="0" xfId="0" applyFont="1" applyFill="1"/>
    <xf numFmtId="0" fontId="0" fillId="56" borderId="0" xfId="0" applyFill="1"/>
    <xf numFmtId="0" fontId="1" fillId="56" borderId="0" xfId="0" applyFont="1" applyFill="1"/>
    <xf numFmtId="0" fontId="0" fillId="56" borderId="0" xfId="0" applyFont="1" applyFill="1"/>
    <xf numFmtId="0" fontId="45" fillId="56" borderId="0" xfId="0" applyFont="1" applyFill="1"/>
    <xf numFmtId="0" fontId="47" fillId="56" borderId="0" xfId="0" applyFont="1" applyFill="1"/>
    <xf numFmtId="0" fontId="17" fillId="56" borderId="0" xfId="0" applyFont="1" applyFill="1" applyAlignment="1">
      <alignment vertical="center" wrapText="1"/>
    </xf>
    <xf numFmtId="0" fontId="17" fillId="56" borderId="0" xfId="0" applyFont="1" applyFill="1" applyAlignment="1">
      <alignment horizontal="center"/>
    </xf>
    <xf numFmtId="0" fontId="0" fillId="56" borderId="0" xfId="0" applyFont="1" applyFill="1" applyAlignment="1">
      <alignment horizontal="left"/>
    </xf>
    <xf numFmtId="0" fontId="17" fillId="56" borderId="0" xfId="0" applyFont="1" applyFill="1" applyBorder="1"/>
    <xf numFmtId="0" fontId="58" fillId="56" borderId="0" xfId="0" applyFont="1" applyFill="1" applyBorder="1" applyAlignment="1">
      <alignment horizontal="left"/>
    </xf>
    <xf numFmtId="2" fontId="17" fillId="56" borderId="0" xfId="0" applyNumberFormat="1" applyFont="1" applyFill="1" applyBorder="1"/>
    <xf numFmtId="2" fontId="0" fillId="56" borderId="0" xfId="0" applyNumberFormat="1" applyFont="1" applyFill="1" applyBorder="1"/>
    <xf numFmtId="0" fontId="0" fillId="56" borderId="0" xfId="0" applyFont="1" applyFill="1" applyBorder="1"/>
    <xf numFmtId="0" fontId="17" fillId="56" borderId="20" xfId="0" applyFont="1" applyFill="1" applyBorder="1" applyAlignment="1"/>
    <xf numFmtId="2" fontId="0" fillId="56" borderId="0" xfId="0" applyNumberFormat="1" applyFont="1" applyFill="1"/>
    <xf numFmtId="1" fontId="0" fillId="56" borderId="0" xfId="0" applyNumberFormat="1" applyFont="1" applyFill="1"/>
    <xf numFmtId="0" fontId="0" fillId="56" borderId="24" xfId="0" applyFont="1" applyFill="1" applyBorder="1" applyAlignment="1">
      <alignment horizontal="center"/>
    </xf>
    <xf numFmtId="0" fontId="0" fillId="56" borderId="24" xfId="0" applyFont="1" applyFill="1" applyBorder="1"/>
    <xf numFmtId="165" fontId="0" fillId="56" borderId="0" xfId="0" applyNumberFormat="1" applyFont="1" applyFill="1"/>
    <xf numFmtId="165" fontId="17" fillId="56" borderId="0" xfId="0" applyNumberFormat="1" applyFont="1" applyFill="1"/>
    <xf numFmtId="164" fontId="0" fillId="56" borderId="0" xfId="0" applyNumberFormat="1" applyFont="1" applyFill="1"/>
    <xf numFmtId="166" fontId="0" fillId="56" borderId="0" xfId="0" applyNumberFormat="1" applyFont="1" applyFill="1"/>
    <xf numFmtId="0" fontId="0" fillId="56" borderId="0" xfId="0" applyFont="1" applyFill="1" applyBorder="1" applyAlignment="1">
      <alignment horizontal="left"/>
    </xf>
    <xf numFmtId="167" fontId="0" fillId="56" borderId="0" xfId="0" applyNumberFormat="1" applyFont="1" applyFill="1"/>
    <xf numFmtId="10" fontId="0" fillId="56" borderId="0" xfId="0" applyNumberFormat="1" applyFont="1" applyFill="1"/>
    <xf numFmtId="164" fontId="0" fillId="56" borderId="0" xfId="0" applyNumberFormat="1" applyFont="1" applyFill="1" applyBorder="1" applyAlignment="1">
      <alignment horizontal="center"/>
    </xf>
    <xf numFmtId="165" fontId="0" fillId="56" borderId="0" xfId="0" applyNumberFormat="1" applyFont="1" applyFill="1" applyBorder="1"/>
    <xf numFmtId="0" fontId="0" fillId="56" borderId="0" xfId="0" applyFont="1" applyFill="1" applyBorder="1" applyAlignment="1"/>
    <xf numFmtId="164" fontId="17" fillId="56" borderId="0" xfId="0" applyNumberFormat="1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165" fontId="0" fillId="56" borderId="0" xfId="101" applyNumberFormat="1" applyFont="1" applyFill="1" applyBorder="1" applyAlignment="1">
      <alignment horizontal="center"/>
    </xf>
    <xf numFmtId="165" fontId="0" fillId="56" borderId="0" xfId="0" applyNumberFormat="1" applyFont="1" applyFill="1" applyBorder="1" applyAlignment="1">
      <alignment horizontal="center"/>
    </xf>
    <xf numFmtId="165" fontId="0" fillId="56" borderId="20" xfId="0" applyNumberFormat="1" applyFont="1" applyFill="1" applyBorder="1" applyAlignment="1">
      <alignment horizontal="center"/>
    </xf>
    <xf numFmtId="0" fontId="0" fillId="56" borderId="20" xfId="0" applyFont="1" applyFill="1" applyBorder="1" applyAlignment="1">
      <alignment wrapText="1"/>
    </xf>
    <xf numFmtId="1" fontId="0" fillId="56" borderId="0" xfId="0" applyNumberFormat="1" applyFont="1" applyFill="1" applyAlignment="1">
      <alignment horizontal="center"/>
    </xf>
    <xf numFmtId="0" fontId="0" fillId="56" borderId="0" xfId="0" applyFont="1" applyFill="1" applyAlignment="1">
      <alignment horizontal="center"/>
    </xf>
    <xf numFmtId="0" fontId="45" fillId="56" borderId="0" xfId="0" applyFont="1" applyFill="1" applyBorder="1" applyAlignment="1">
      <alignment horizontal="left"/>
    </xf>
    <xf numFmtId="0" fontId="0" fillId="56" borderId="21" xfId="0" applyFont="1" applyFill="1" applyBorder="1" applyAlignment="1">
      <alignment horizontal="center"/>
    </xf>
    <xf numFmtId="0" fontId="0" fillId="56" borderId="23" xfId="0" applyFont="1" applyFill="1" applyBorder="1" applyAlignment="1">
      <alignment horizontal="center"/>
    </xf>
    <xf numFmtId="0" fontId="0" fillId="56" borderId="20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/>
    </xf>
    <xf numFmtId="0" fontId="0" fillId="56" borderId="21" xfId="0" applyFont="1" applyFill="1" applyBorder="1"/>
    <xf numFmtId="0" fontId="0" fillId="56" borderId="23" xfId="0" applyFont="1" applyFill="1" applyBorder="1"/>
    <xf numFmtId="0" fontId="0" fillId="56" borderId="20" xfId="0" applyFont="1" applyFill="1" applyBorder="1"/>
    <xf numFmtId="0" fontId="0" fillId="56" borderId="27" xfId="0" applyFont="1" applyFill="1" applyBorder="1"/>
    <xf numFmtId="0" fontId="0" fillId="56" borderId="33" xfId="0" applyFont="1" applyFill="1" applyBorder="1" applyAlignment="1">
      <alignment horizontal="left"/>
    </xf>
    <xf numFmtId="0" fontId="0" fillId="56" borderId="25" xfId="0" applyFont="1" applyFill="1" applyBorder="1" applyAlignment="1">
      <alignment horizontal="center"/>
    </xf>
    <xf numFmtId="0" fontId="0" fillId="56" borderId="33" xfId="0" applyFont="1" applyFill="1" applyBorder="1"/>
    <xf numFmtId="165" fontId="0" fillId="56" borderId="0" xfId="101" applyNumberFormat="1" applyFont="1" applyFill="1" applyBorder="1"/>
    <xf numFmtId="0" fontId="0" fillId="56" borderId="25" xfId="0" applyFont="1" applyFill="1" applyBorder="1"/>
    <xf numFmtId="0" fontId="0" fillId="56" borderId="26" xfId="0" applyFont="1" applyFill="1" applyBorder="1"/>
    <xf numFmtId="0" fontId="45" fillId="56" borderId="32" xfId="0" applyFont="1" applyFill="1" applyBorder="1" applyAlignment="1">
      <alignment horizontal="left"/>
    </xf>
    <xf numFmtId="0" fontId="45" fillId="56" borderId="20" xfId="0" applyFont="1" applyFill="1" applyBorder="1" applyAlignment="1">
      <alignment horizontal="center"/>
    </xf>
    <xf numFmtId="0" fontId="45" fillId="56" borderId="27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/>
    </xf>
    <xf numFmtId="165" fontId="45" fillId="56" borderId="20" xfId="101" applyNumberFormat="1" applyFont="1" applyFill="1" applyBorder="1" applyAlignment="1">
      <alignment horizontal="center"/>
    </xf>
    <xf numFmtId="0" fontId="0" fillId="56" borderId="22" xfId="0" applyFont="1" applyFill="1" applyBorder="1"/>
    <xf numFmtId="0" fontId="45" fillId="56" borderId="14" xfId="0" applyFont="1" applyFill="1" applyBorder="1"/>
    <xf numFmtId="0" fontId="0" fillId="56" borderId="32" xfId="0" applyFont="1" applyFill="1" applyBorder="1"/>
    <xf numFmtId="0" fontId="45" fillId="56" borderId="32" xfId="0" applyFont="1" applyFill="1" applyBorder="1"/>
    <xf numFmtId="1" fontId="0" fillId="56" borderId="33" xfId="0" applyNumberFormat="1" applyFont="1" applyFill="1" applyBorder="1"/>
    <xf numFmtId="0" fontId="0" fillId="56" borderId="24" xfId="0" applyFont="1" applyFill="1" applyBorder="1" applyAlignment="1">
      <alignment wrapText="1"/>
    </xf>
    <xf numFmtId="0" fontId="45" fillId="56" borderId="33" xfId="0" applyFont="1" applyFill="1" applyBorder="1" applyAlignment="1">
      <alignment vertical="center"/>
    </xf>
    <xf numFmtId="2" fontId="0" fillId="56" borderId="26" xfId="0" applyNumberFormat="1" applyFont="1" applyFill="1" applyBorder="1" applyAlignment="1">
      <alignment wrapText="1"/>
    </xf>
    <xf numFmtId="2" fontId="45" fillId="56" borderId="32" xfId="0" applyNumberFormat="1" applyFont="1" applyFill="1" applyBorder="1" applyAlignment="1">
      <alignment horizontal="left" vertical="center"/>
    </xf>
    <xf numFmtId="0" fontId="0" fillId="56" borderId="26" xfId="0" applyFont="1" applyFill="1" applyBorder="1" applyAlignment="1">
      <alignment wrapText="1"/>
    </xf>
    <xf numFmtId="0" fontId="45" fillId="56" borderId="32" xfId="0" applyFont="1" applyFill="1" applyBorder="1" applyAlignment="1">
      <alignment horizontal="left" vertical="center"/>
    </xf>
    <xf numFmtId="2" fontId="0" fillId="56" borderId="20" xfId="0" applyNumberFormat="1" applyFont="1" applyFill="1" applyBorder="1" applyAlignment="1">
      <alignment horizontal="center" vertical="center"/>
    </xf>
    <xf numFmtId="2" fontId="0" fillId="56" borderId="27" xfId="0" applyNumberFormat="1" applyFont="1" applyFill="1" applyBorder="1" applyAlignment="1">
      <alignment horizontal="center" vertical="center"/>
    </xf>
    <xf numFmtId="0" fontId="45" fillId="56" borderId="14" xfId="0" applyFont="1" applyFill="1" applyBorder="1" applyAlignment="1">
      <alignment horizontal="left"/>
    </xf>
    <xf numFmtId="1" fontId="0" fillId="56" borderId="33" xfId="0" applyNumberFormat="1" applyFont="1" applyFill="1" applyBorder="1" applyAlignment="1">
      <alignment horizontal="left"/>
    </xf>
    <xf numFmtId="0" fontId="45" fillId="56" borderId="33" xfId="0" applyFont="1" applyFill="1" applyBorder="1" applyAlignment="1">
      <alignment horizontal="left" vertical="center"/>
    </xf>
    <xf numFmtId="0" fontId="0" fillId="56" borderId="14" xfId="0" applyFont="1" applyFill="1" applyBorder="1"/>
    <xf numFmtId="0" fontId="0" fillId="56" borderId="14" xfId="0" applyFont="1" applyFill="1" applyBorder="1" applyAlignment="1">
      <alignment horizontal="left"/>
    </xf>
    <xf numFmtId="0" fontId="0" fillId="56" borderId="22" xfId="0" applyFont="1" applyFill="1" applyBorder="1" applyAlignment="1">
      <alignment horizontal="center"/>
    </xf>
    <xf numFmtId="164" fontId="0" fillId="56" borderId="21" xfId="0" applyNumberFormat="1" applyFont="1" applyFill="1" applyBorder="1"/>
    <xf numFmtId="164" fontId="0" fillId="56" borderId="22" xfId="0" applyNumberFormat="1" applyFont="1" applyFill="1" applyBorder="1"/>
    <xf numFmtId="0" fontId="0" fillId="56" borderId="32" xfId="0" applyFont="1" applyFill="1" applyBorder="1" applyAlignment="1">
      <alignment wrapText="1"/>
    </xf>
    <xf numFmtId="0" fontId="45" fillId="56" borderId="28" xfId="0" applyFont="1" applyFill="1" applyBorder="1" applyAlignment="1">
      <alignment horizontal="left" wrapText="1"/>
    </xf>
    <xf numFmtId="2" fontId="0" fillId="56" borderId="29" xfId="0" applyNumberFormat="1" applyFont="1" applyFill="1" applyBorder="1" applyAlignment="1">
      <alignment horizontal="center" vertical="center"/>
    </xf>
    <xf numFmtId="2" fontId="0" fillId="56" borderId="31" xfId="0" applyNumberFormat="1" applyFont="1" applyFill="1" applyBorder="1" applyAlignment="1">
      <alignment horizontal="center" vertical="center"/>
    </xf>
    <xf numFmtId="0" fontId="0" fillId="56" borderId="29" xfId="0" applyFont="1" applyFill="1" applyBorder="1"/>
    <xf numFmtId="0" fontId="0" fillId="56" borderId="29" xfId="0" applyFont="1" applyFill="1" applyBorder="1" applyAlignment="1">
      <alignment horizontal="center" wrapText="1"/>
    </xf>
    <xf numFmtId="0" fontId="0" fillId="56" borderId="29" xfId="0" applyFont="1" applyFill="1" applyBorder="1" applyAlignment="1">
      <alignment horizontal="center"/>
    </xf>
    <xf numFmtId="0" fontId="0" fillId="56" borderId="31" xfId="0" applyFont="1" applyFill="1" applyBorder="1" applyAlignment="1">
      <alignment horizontal="center"/>
    </xf>
    <xf numFmtId="164" fontId="0" fillId="56" borderId="31" xfId="0" applyNumberFormat="1" applyFont="1" applyFill="1" applyBorder="1"/>
    <xf numFmtId="164" fontId="0" fillId="56" borderId="29" xfId="0" applyNumberFormat="1" applyFont="1" applyFill="1" applyBorder="1"/>
    <xf numFmtId="0" fontId="0" fillId="56" borderId="31" xfId="0" applyFont="1" applyFill="1" applyBorder="1" applyAlignment="1">
      <alignment wrapText="1"/>
    </xf>
    <xf numFmtId="0" fontId="0" fillId="56" borderId="30" xfId="0" applyFont="1" applyFill="1" applyBorder="1" applyAlignment="1">
      <alignment wrapText="1"/>
    </xf>
    <xf numFmtId="0" fontId="45" fillId="56" borderId="29" xfId="0" applyFont="1" applyFill="1" applyBorder="1" applyAlignment="1">
      <alignment horizontal="center"/>
    </xf>
    <xf numFmtId="0" fontId="45" fillId="56" borderId="31" xfId="0" applyFont="1" applyFill="1" applyBorder="1" applyAlignment="1">
      <alignment horizontal="center"/>
    </xf>
    <xf numFmtId="0" fontId="45" fillId="56" borderId="30" xfId="0" applyFont="1" applyFill="1" applyBorder="1" applyAlignment="1">
      <alignment horizontal="center"/>
    </xf>
    <xf numFmtId="165" fontId="0" fillId="56" borderId="24" xfId="101" applyNumberFormat="1" applyFont="1" applyFill="1" applyBorder="1" applyAlignment="1">
      <alignment horizontal="center"/>
    </xf>
    <xf numFmtId="165" fontId="1" fillId="56" borderId="24" xfId="101" applyNumberFormat="1" applyFont="1" applyFill="1" applyBorder="1" applyAlignment="1">
      <alignment horizontal="center"/>
    </xf>
    <xf numFmtId="165" fontId="1" fillId="56" borderId="0" xfId="101" applyNumberFormat="1" applyFont="1" applyFill="1" applyBorder="1" applyAlignment="1">
      <alignment horizontal="center"/>
    </xf>
    <xf numFmtId="165" fontId="0" fillId="56" borderId="24" xfId="0" applyNumberFormat="1" applyFont="1" applyFill="1" applyBorder="1" applyAlignment="1">
      <alignment horizontal="center"/>
    </xf>
    <xf numFmtId="165" fontId="0" fillId="56" borderId="25" xfId="0" applyNumberFormat="1" applyFont="1" applyFill="1" applyBorder="1" applyAlignment="1">
      <alignment horizontal="center"/>
    </xf>
    <xf numFmtId="10" fontId="0" fillId="56" borderId="0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center"/>
    </xf>
    <xf numFmtId="165" fontId="0" fillId="56" borderId="26" xfId="101" applyNumberFormat="1" applyFont="1" applyFill="1" applyBorder="1" applyAlignment="1">
      <alignment horizontal="center"/>
    </xf>
    <xf numFmtId="165" fontId="0" fillId="56" borderId="20" xfId="101" applyNumberFormat="1" applyFont="1" applyFill="1" applyBorder="1" applyAlignment="1">
      <alignment horizontal="center"/>
    </xf>
    <xf numFmtId="165" fontId="0" fillId="56" borderId="26" xfId="0" applyNumberFormat="1" applyFont="1" applyFill="1" applyBorder="1" applyAlignment="1">
      <alignment horizontal="center"/>
    </xf>
    <xf numFmtId="165" fontId="0" fillId="56" borderId="27" xfId="0" applyNumberFormat="1" applyFont="1" applyFill="1" applyBorder="1" applyAlignment="1">
      <alignment horizontal="center"/>
    </xf>
    <xf numFmtId="3" fontId="0" fillId="56" borderId="24" xfId="0" applyNumberFormat="1" applyFont="1" applyFill="1" applyBorder="1" applyAlignment="1">
      <alignment horizontal="center"/>
    </xf>
    <xf numFmtId="1" fontId="0" fillId="56" borderId="24" xfId="0" applyNumberFormat="1" applyFont="1" applyFill="1" applyBorder="1" applyAlignment="1">
      <alignment horizontal="center"/>
    </xf>
    <xf numFmtId="1" fontId="0" fillId="56" borderId="0" xfId="0" applyNumberFormat="1" applyFont="1" applyFill="1" applyBorder="1" applyAlignment="1">
      <alignment horizontal="center"/>
    </xf>
    <xf numFmtId="3" fontId="0" fillId="56" borderId="0" xfId="0" applyNumberFormat="1" applyFont="1" applyFill="1" applyBorder="1" applyAlignment="1">
      <alignment horizontal="center"/>
    </xf>
    <xf numFmtId="3" fontId="0" fillId="56" borderId="26" xfId="0" applyNumberFormat="1" applyFont="1" applyFill="1" applyBorder="1" applyAlignment="1">
      <alignment horizontal="center"/>
    </xf>
    <xf numFmtId="1" fontId="0" fillId="56" borderId="26" xfId="0" applyNumberFormat="1" applyFont="1" applyFill="1" applyBorder="1" applyAlignment="1">
      <alignment horizontal="center"/>
    </xf>
    <xf numFmtId="1" fontId="0" fillId="56" borderId="20" xfId="0" applyNumberFormat="1" applyFont="1" applyFill="1" applyBorder="1" applyAlignment="1">
      <alignment horizontal="center"/>
    </xf>
    <xf numFmtId="3" fontId="0" fillId="56" borderId="20" xfId="0" applyNumberFormat="1" applyFont="1" applyFill="1" applyBorder="1" applyAlignment="1">
      <alignment horizontal="center"/>
    </xf>
    <xf numFmtId="0" fontId="0" fillId="56" borderId="29" xfId="0" applyFont="1" applyFill="1" applyBorder="1" applyAlignment="1">
      <alignment wrapText="1"/>
    </xf>
    <xf numFmtId="0" fontId="0" fillId="56" borderId="30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 wrapText="1"/>
    </xf>
    <xf numFmtId="165" fontId="45" fillId="56" borderId="26" xfId="0" applyNumberFormat="1" applyFont="1" applyFill="1" applyBorder="1" applyAlignment="1">
      <alignment horizontal="center"/>
    </xf>
    <xf numFmtId="3" fontId="0" fillId="56" borderId="25" xfId="0" applyNumberFormat="1" applyFont="1" applyFill="1" applyBorder="1" applyAlignment="1">
      <alignment horizontal="center"/>
    </xf>
    <xf numFmtId="3" fontId="0" fillId="56" borderId="27" xfId="0" applyNumberFormat="1" applyFont="1" applyFill="1" applyBorder="1" applyAlignment="1">
      <alignment horizontal="center"/>
    </xf>
    <xf numFmtId="1" fontId="0" fillId="56" borderId="0" xfId="0" applyNumberFormat="1" applyFont="1" applyFill="1" applyBorder="1"/>
    <xf numFmtId="0" fontId="0" fillId="56" borderId="0" xfId="0" applyFill="1" applyAlignment="1">
      <alignment horizontal="left"/>
    </xf>
    <xf numFmtId="0" fontId="0" fillId="56" borderId="0" xfId="0" applyFill="1" applyBorder="1"/>
    <xf numFmtId="0" fontId="17" fillId="56" borderId="24" xfId="0" applyFont="1" applyFill="1" applyBorder="1"/>
    <xf numFmtId="0" fontId="17" fillId="56" borderId="26" xfId="0" applyFont="1" applyFill="1" applyBorder="1"/>
    <xf numFmtId="0" fontId="45" fillId="56" borderId="0" xfId="0" applyFont="1" applyFill="1" applyBorder="1"/>
    <xf numFmtId="164" fontId="45" fillId="56" borderId="0" xfId="0" applyNumberFormat="1" applyFont="1" applyFill="1" applyBorder="1"/>
    <xf numFmtId="164" fontId="0" fillId="56" borderId="0" xfId="0" applyNumberFormat="1" applyFill="1" applyBorder="1"/>
    <xf numFmtId="0" fontId="54" fillId="56" borderId="0" xfId="0" applyFont="1" applyFill="1"/>
    <xf numFmtId="0" fontId="0" fillId="56" borderId="0" xfId="0" applyFill="1" applyAlignment="1">
      <alignment wrapText="1"/>
    </xf>
    <xf numFmtId="164" fontId="17" fillId="56" borderId="25" xfId="0" applyNumberFormat="1" applyFont="1" applyFill="1" applyBorder="1" applyAlignment="1">
      <alignment horizontal="center"/>
    </xf>
    <xf numFmtId="164" fontId="0" fillId="56" borderId="25" xfId="0" applyNumberFormat="1" applyFont="1" applyFill="1" applyBorder="1" applyAlignment="1">
      <alignment horizontal="center"/>
    </xf>
    <xf numFmtId="2" fontId="0" fillId="56" borderId="0" xfId="0" applyNumberFormat="1" applyFont="1" applyFill="1" applyBorder="1" applyAlignment="1">
      <alignment horizontal="center"/>
    </xf>
    <xf numFmtId="164" fontId="17" fillId="56" borderId="20" xfId="0" applyNumberFormat="1" applyFont="1" applyFill="1" applyBorder="1" applyAlignment="1">
      <alignment horizontal="center"/>
    </xf>
    <xf numFmtId="0" fontId="0" fillId="57" borderId="0" xfId="0" applyFill="1"/>
    <xf numFmtId="10" fontId="0" fillId="56" borderId="0" xfId="101" applyNumberFormat="1" applyFont="1" applyFill="1"/>
    <xf numFmtId="0" fontId="21" fillId="56" borderId="0" xfId="100" applyFill="1"/>
    <xf numFmtId="0" fontId="47" fillId="56" borderId="22" xfId="0" applyFont="1" applyFill="1" applyBorder="1"/>
    <xf numFmtId="0" fontId="0" fillId="54" borderId="0" xfId="0" applyFont="1" applyFill="1" applyBorder="1" applyAlignment="1">
      <alignment horizontal="center" vertical="center"/>
    </xf>
    <xf numFmtId="0" fontId="0" fillId="54" borderId="25" xfId="0" applyFont="1" applyFill="1" applyBorder="1" applyAlignment="1">
      <alignment horizontal="center" vertical="center"/>
    </xf>
    <xf numFmtId="2" fontId="0" fillId="54" borderId="20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left"/>
    </xf>
    <xf numFmtId="0" fontId="17" fillId="56" borderId="20" xfId="0" applyFont="1" applyFill="1" applyBorder="1" applyAlignment="1">
      <alignment horizontal="center"/>
    </xf>
    <xf numFmtId="164" fontId="17" fillId="56" borderId="24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 horizontal="center"/>
    </xf>
    <xf numFmtId="164" fontId="17" fillId="56" borderId="26" xfId="0" applyNumberFormat="1" applyFont="1" applyFill="1" applyBorder="1" applyAlignment="1">
      <alignment horizontal="center"/>
    </xf>
    <xf numFmtId="164" fontId="17" fillId="56" borderId="27" xfId="0" applyNumberFormat="1" applyFont="1" applyFill="1" applyBorder="1" applyAlignment="1">
      <alignment horizontal="center"/>
    </xf>
    <xf numFmtId="0" fontId="54" fillId="56" borderId="0" xfId="0" applyFont="1" applyFill="1" applyBorder="1" applyAlignment="1">
      <alignment horizontal="left"/>
    </xf>
    <xf numFmtId="0" fontId="54" fillId="58" borderId="0" xfId="0" applyFont="1" applyFill="1" applyBorder="1" applyAlignment="1">
      <alignment horizontal="left"/>
    </xf>
    <xf numFmtId="0" fontId="49" fillId="56" borderId="0" xfId="0" applyFont="1" applyFill="1" applyBorder="1"/>
    <xf numFmtId="0" fontId="54" fillId="56" borderId="0" xfId="0" applyFont="1" applyFill="1" applyBorder="1"/>
    <xf numFmtId="0" fontId="60" fillId="56" borderId="0" xfId="0" applyFont="1" applyFill="1" applyBorder="1"/>
    <xf numFmtId="0" fontId="54" fillId="58" borderId="0" xfId="0" applyFont="1" applyFill="1" applyBorder="1"/>
    <xf numFmtId="0" fontId="17" fillId="56" borderId="26" xfId="0" applyFont="1" applyFill="1" applyBorder="1" applyAlignment="1">
      <alignment horizontal="center" vertical="center" wrapText="1"/>
    </xf>
    <xf numFmtId="0" fontId="17" fillId="56" borderId="20" xfId="0" applyFont="1" applyFill="1" applyBorder="1" applyAlignment="1">
      <alignment horizontal="center" vertical="center" wrapText="1"/>
    </xf>
    <xf numFmtId="0" fontId="17" fillId="56" borderId="31" xfId="0" applyFont="1" applyFill="1" applyBorder="1" applyAlignment="1">
      <alignment vertical="center" wrapText="1"/>
    </xf>
    <xf numFmtId="0" fontId="58" fillId="56" borderId="0" xfId="0" applyFont="1" applyFill="1"/>
    <xf numFmtId="0" fontId="17" fillId="56" borderId="27" xfId="0" applyFont="1" applyFill="1" applyBorder="1" applyAlignment="1">
      <alignment horizontal="center" vertical="center" wrapText="1"/>
    </xf>
    <xf numFmtId="0" fontId="17" fillId="56" borderId="29" xfId="0" applyFont="1" applyFill="1" applyBorder="1" applyAlignment="1">
      <alignment horizontal="center" vertical="center" wrapText="1"/>
    </xf>
    <xf numFmtId="0" fontId="17" fillId="56" borderId="28" xfId="0" applyFont="1" applyFill="1" applyBorder="1" applyAlignment="1">
      <alignment horizontal="center" vertical="center" wrapText="1"/>
    </xf>
    <xf numFmtId="0" fontId="17" fillId="56" borderId="32" xfId="0" applyFont="1" applyFill="1" applyBorder="1" applyAlignment="1">
      <alignment horizontal="center" vertical="center" wrapText="1"/>
    </xf>
    <xf numFmtId="164" fontId="0" fillId="56" borderId="33" xfId="0" applyNumberFormat="1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2" fontId="0" fillId="56" borderId="33" xfId="0" applyNumberFormat="1" applyFont="1" applyFill="1" applyBorder="1" applyAlignment="1">
      <alignment horizontal="center"/>
    </xf>
    <xf numFmtId="0" fontId="0" fillId="56" borderId="0" xfId="0" applyFill="1" applyProtection="1"/>
    <xf numFmtId="0" fontId="0" fillId="0" borderId="0" xfId="0" applyFill="1" applyProtection="1"/>
    <xf numFmtId="164" fontId="0" fillId="51" borderId="24" xfId="0" applyNumberFormat="1" applyFont="1" applyFill="1" applyBorder="1" applyAlignment="1">
      <alignment horizontal="center" vertical="center" wrapText="1"/>
    </xf>
    <xf numFmtId="0" fontId="55" fillId="0" borderId="0" xfId="103" applyNumberFormat="1" applyFont="1" applyFill="1" applyBorder="1" applyAlignment="1" applyProtection="1">
      <alignment horizontal="center"/>
    </xf>
    <xf numFmtId="164" fontId="0" fillId="51" borderId="24" xfId="0" applyNumberFormat="1" applyFont="1" applyFill="1" applyBorder="1" applyAlignment="1">
      <alignment horizontal="center"/>
    </xf>
    <xf numFmtId="164" fontId="2" fillId="51" borderId="0" xfId="0" applyNumberFormat="1" applyFont="1" applyFill="1" applyBorder="1" applyAlignment="1">
      <alignment horizontal="center"/>
    </xf>
    <xf numFmtId="164" fontId="2" fillId="51" borderId="24" xfId="0" applyNumberFormat="1" applyFont="1" applyFill="1" applyBorder="1" applyAlignment="1">
      <alignment horizontal="center"/>
    </xf>
    <xf numFmtId="164" fontId="48" fillId="51" borderId="0" xfId="101" applyNumberFormat="1" applyFont="1" applyFill="1" applyBorder="1" applyAlignment="1">
      <alignment horizontal="center"/>
    </xf>
    <xf numFmtId="0" fontId="0" fillId="56" borderId="0" xfId="0" applyFill="1" applyAlignment="1" applyProtection="1">
      <alignment horizontal="right"/>
    </xf>
    <xf numFmtId="2" fontId="0" fillId="56" borderId="0" xfId="0" applyNumberFormat="1" applyFill="1" applyAlignment="1" applyProtection="1">
      <alignment horizontal="left"/>
    </xf>
    <xf numFmtId="164" fontId="0" fillId="51" borderId="0" xfId="0" applyNumberFormat="1" applyFill="1"/>
    <xf numFmtId="164" fontId="0" fillId="56" borderId="0" xfId="0" applyNumberFormat="1" applyFill="1"/>
    <xf numFmtId="0" fontId="62" fillId="56" borderId="0" xfId="146" applyFont="1" applyFill="1" applyProtection="1"/>
    <xf numFmtId="0" fontId="48" fillId="56" borderId="0" xfId="146" applyFill="1" applyProtection="1"/>
    <xf numFmtId="0" fontId="49" fillId="56" borderId="0" xfId="146" applyFont="1" applyFill="1" applyProtection="1"/>
    <xf numFmtId="1" fontId="0" fillId="51" borderId="0" xfId="0" applyNumberFormat="1" applyFill="1"/>
    <xf numFmtId="0" fontId="63" fillId="56" borderId="0" xfId="0" applyFont="1" applyFill="1" applyBorder="1" applyAlignment="1">
      <alignment horizontal="right" vertical="top" wrapText="1"/>
    </xf>
    <xf numFmtId="164" fontId="48" fillId="51" borderId="33" xfId="146" applyNumberFormat="1" applyFill="1" applyBorder="1" applyAlignment="1" applyProtection="1">
      <alignment horizontal="center"/>
    </xf>
    <xf numFmtId="0" fontId="15" fillId="56" borderId="0" xfId="0" applyFont="1" applyFill="1" applyAlignment="1"/>
    <xf numFmtId="165" fontId="2" fillId="56" borderId="24" xfId="101" applyNumberFormat="1" applyFont="1" applyFill="1" applyBorder="1" applyAlignment="1">
      <alignment horizontal="center"/>
    </xf>
    <xf numFmtId="165" fontId="2" fillId="56" borderId="0" xfId="101" applyNumberFormat="1" applyFont="1" applyFill="1" applyBorder="1" applyAlignment="1">
      <alignment horizontal="center"/>
    </xf>
    <xf numFmtId="164" fontId="48" fillId="51" borderId="25" xfId="0" applyNumberFormat="1" applyFont="1" applyFill="1" applyBorder="1" applyAlignment="1">
      <alignment horizontal="center"/>
    </xf>
    <xf numFmtId="164" fontId="48" fillId="51" borderId="24" xfId="0" applyNumberFormat="1" applyFont="1" applyFill="1" applyBorder="1" applyAlignment="1">
      <alignment horizontal="center"/>
    </xf>
    <xf numFmtId="164" fontId="48" fillId="51" borderId="0" xfId="0" applyNumberFormat="1" applyFont="1" applyFill="1" applyBorder="1" applyAlignment="1">
      <alignment horizontal="center"/>
    </xf>
    <xf numFmtId="165" fontId="17" fillId="56" borderId="0" xfId="0" applyNumberFormat="1" applyFont="1" applyFill="1" applyBorder="1" applyAlignment="1">
      <alignment horizontal="center"/>
    </xf>
    <xf numFmtId="165" fontId="17" fillId="56" borderId="0" xfId="101" applyNumberFormat="1" applyFont="1" applyFill="1" applyBorder="1" applyAlignment="1">
      <alignment horizontal="center"/>
    </xf>
    <xf numFmtId="165" fontId="1" fillId="56" borderId="0" xfId="0" applyNumberFormat="1" applyFont="1" applyFill="1" applyBorder="1" applyAlignment="1">
      <alignment horizontal="center"/>
    </xf>
    <xf numFmtId="0" fontId="0" fillId="59" borderId="22" xfId="0" applyFill="1" applyBorder="1"/>
    <xf numFmtId="0" fontId="0" fillId="59" borderId="29" xfId="0" applyFill="1" applyBorder="1"/>
    <xf numFmtId="0" fontId="0" fillId="59" borderId="31" xfId="0" applyFont="1" applyFill="1" applyBorder="1" applyAlignment="1">
      <alignment horizontal="center"/>
    </xf>
    <xf numFmtId="0" fontId="0" fillId="59" borderId="14" xfId="0" applyFill="1" applyBorder="1"/>
    <xf numFmtId="0" fontId="0" fillId="59" borderId="33" xfId="0" applyFill="1" applyBorder="1"/>
    <xf numFmtId="164" fontId="0" fillId="59" borderId="0" xfId="0" applyNumberFormat="1" applyFont="1" applyFill="1" applyBorder="1" applyAlignment="1">
      <alignment horizontal="center"/>
    </xf>
    <xf numFmtId="0" fontId="0" fillId="59" borderId="24" xfId="0" applyFill="1" applyBorder="1"/>
    <xf numFmtId="164" fontId="0" fillId="59" borderId="21" xfId="0" applyNumberFormat="1" applyFont="1" applyFill="1" applyBorder="1" applyAlignment="1">
      <alignment horizontal="center"/>
    </xf>
    <xf numFmtId="0" fontId="0" fillId="60" borderId="0" xfId="0" applyFill="1"/>
    <xf numFmtId="0" fontId="1" fillId="56" borderId="0" xfId="0" applyFont="1" applyFill="1" applyBorder="1" applyAlignment="1"/>
    <xf numFmtId="0" fontId="0" fillId="56" borderId="34" xfId="0" applyFill="1" applyBorder="1"/>
    <xf numFmtId="0" fontId="64" fillId="60" borderId="37" xfId="0" applyFont="1" applyFill="1" applyBorder="1" applyAlignment="1">
      <alignment horizontal="center" vertical="center" wrapText="1"/>
    </xf>
    <xf numFmtId="0" fontId="64" fillId="60" borderId="35" xfId="0" applyFont="1" applyFill="1" applyBorder="1" applyAlignment="1">
      <alignment horizontal="center" vertical="center"/>
    </xf>
    <xf numFmtId="0" fontId="64" fillId="53" borderId="37" xfId="0" applyFont="1" applyFill="1" applyBorder="1" applyAlignment="1">
      <alignment horizontal="center" vertical="center" wrapText="1"/>
    </xf>
    <xf numFmtId="0" fontId="64" fillId="61" borderId="35" xfId="0" applyFont="1" applyFill="1" applyBorder="1" applyAlignment="1">
      <alignment horizontal="center" vertical="center" wrapText="1"/>
    </xf>
    <xf numFmtId="0" fontId="0" fillId="61" borderId="0" xfId="0" applyFill="1"/>
    <xf numFmtId="0" fontId="52" fillId="56" borderId="38" xfId="0" applyFont="1" applyFill="1" applyBorder="1" applyAlignment="1">
      <alignment vertical="center"/>
    </xf>
    <xf numFmtId="0" fontId="0" fillId="56" borderId="38" xfId="0" applyFill="1" applyBorder="1"/>
    <xf numFmtId="0" fontId="0" fillId="62" borderId="0" xfId="0" applyFill="1"/>
    <xf numFmtId="0" fontId="17" fillId="56" borderId="30" xfId="0" applyFont="1" applyFill="1" applyBorder="1" applyAlignment="1">
      <alignment vertical="center" wrapText="1"/>
    </xf>
    <xf numFmtId="0" fontId="47" fillId="56" borderId="21" xfId="0" applyFont="1" applyFill="1" applyBorder="1" applyAlignment="1">
      <alignment horizontal="center"/>
    </xf>
    <xf numFmtId="0" fontId="52" fillId="56" borderId="0" xfId="0" applyFont="1" applyFill="1"/>
    <xf numFmtId="164" fontId="2" fillId="51" borderId="25" xfId="0" applyNumberFormat="1" applyFont="1" applyFill="1" applyBorder="1" applyAlignment="1">
      <alignment horizontal="center"/>
    </xf>
    <xf numFmtId="164" fontId="0" fillId="51" borderId="33" xfId="0" applyNumberFormat="1" applyFill="1" applyBorder="1" applyAlignment="1">
      <alignment horizontal="center"/>
    </xf>
    <xf numFmtId="0" fontId="17" fillId="56" borderId="0" xfId="0" applyFont="1" applyFill="1" applyAlignment="1">
      <alignment horizontal="right"/>
    </xf>
    <xf numFmtId="0" fontId="0" fillId="56" borderId="0" xfId="0" quotePrefix="1" applyFill="1"/>
    <xf numFmtId="0" fontId="0" fillId="56" borderId="21" xfId="0" applyFill="1" applyBorder="1"/>
    <xf numFmtId="0" fontId="1" fillId="56" borderId="21" xfId="0" applyFont="1" applyFill="1" applyBorder="1"/>
    <xf numFmtId="0" fontId="0" fillId="57" borderId="21" xfId="0" applyFill="1" applyBorder="1"/>
    <xf numFmtId="164" fontId="1" fillId="56" borderId="24" xfId="0" applyNumberFormat="1" applyFont="1" applyFill="1" applyBorder="1" applyAlignment="1">
      <alignment horizontal="center"/>
    </xf>
    <xf numFmtId="164" fontId="1" fillId="56" borderId="0" xfId="0" applyNumberFormat="1" applyFont="1" applyFill="1" applyBorder="1" applyAlignment="1">
      <alignment horizontal="center"/>
    </xf>
    <xf numFmtId="0" fontId="47" fillId="56" borderId="14" xfId="0" applyFont="1" applyFill="1" applyBorder="1"/>
    <xf numFmtId="0" fontId="17" fillId="56" borderId="33" xfId="0" applyFont="1" applyFill="1" applyBorder="1" applyAlignment="1">
      <alignment horizontal="center" vertical="center" wrapText="1"/>
    </xf>
    <xf numFmtId="2" fontId="17" fillId="56" borderId="33" xfId="0" applyNumberFormat="1" applyFont="1" applyFill="1" applyBorder="1" applyAlignment="1">
      <alignment horizontal="center"/>
    </xf>
    <xf numFmtId="0" fontId="17" fillId="56" borderId="22" xfId="0" applyFont="1" applyFill="1" applyBorder="1"/>
    <xf numFmtId="164" fontId="17" fillId="56" borderId="21" xfId="0" applyNumberFormat="1" applyFont="1" applyFill="1" applyBorder="1" applyAlignment="1">
      <alignment horizontal="center"/>
    </xf>
    <xf numFmtId="0" fontId="52" fillId="56" borderId="0" xfId="0" applyFont="1" applyFill="1" applyBorder="1" applyAlignment="1">
      <alignment horizontal="center"/>
    </xf>
    <xf numFmtId="0" fontId="52" fillId="56" borderId="25" xfId="0" applyFont="1" applyFill="1" applyBorder="1" applyAlignment="1">
      <alignment horizontal="center"/>
    </xf>
    <xf numFmtId="0" fontId="52" fillId="56" borderId="20" xfId="0" applyFont="1" applyFill="1" applyBorder="1" applyAlignment="1">
      <alignment horizontal="center"/>
    </xf>
    <xf numFmtId="0" fontId="52" fillId="56" borderId="27" xfId="0" applyFont="1" applyFill="1" applyBorder="1" applyAlignment="1">
      <alignment horizontal="center"/>
    </xf>
    <xf numFmtId="0" fontId="1" fillId="56" borderId="0" xfId="0" applyFont="1" applyFill="1" applyBorder="1" applyAlignment="1">
      <alignment horizontal="center"/>
    </xf>
    <xf numFmtId="164" fontId="17" fillId="56" borderId="33" xfId="0" applyNumberFormat="1" applyFont="1" applyFill="1" applyBorder="1" applyAlignment="1">
      <alignment horizontal="center"/>
    </xf>
    <xf numFmtId="164" fontId="52" fillId="56" borderId="24" xfId="0" applyNumberFormat="1" applyFont="1" applyFill="1" applyBorder="1" applyAlignment="1">
      <alignment horizontal="center"/>
    </xf>
    <xf numFmtId="164" fontId="52" fillId="56" borderId="0" xfId="0" applyNumberFormat="1" applyFont="1" applyFill="1" applyBorder="1" applyAlignment="1">
      <alignment horizontal="center"/>
    </xf>
    <xf numFmtId="2" fontId="17" fillId="56" borderId="0" xfId="0" applyNumberFormat="1" applyFont="1" applyFill="1" applyBorder="1" applyAlignment="1">
      <alignment horizontal="center"/>
    </xf>
    <xf numFmtId="2" fontId="0" fillId="56" borderId="0" xfId="0" applyNumberFormat="1" applyFill="1" applyBorder="1" applyAlignment="1">
      <alignment horizontal="center"/>
    </xf>
    <xf numFmtId="164" fontId="0" fillId="56" borderId="0" xfId="0" applyNumberFormat="1" applyFill="1" applyBorder="1" applyAlignment="1">
      <alignment horizontal="center"/>
    </xf>
    <xf numFmtId="0" fontId="61" fillId="56" borderId="0" xfId="0" applyFont="1" applyFill="1" applyBorder="1"/>
    <xf numFmtId="0" fontId="61" fillId="56" borderId="0" xfId="0" applyFont="1" applyFill="1" applyBorder="1" applyAlignment="1">
      <alignment horizontal="center"/>
    </xf>
    <xf numFmtId="0" fontId="0" fillId="59" borderId="22" xfId="0" applyFont="1" applyFill="1" applyBorder="1"/>
    <xf numFmtId="0" fontId="0" fillId="59" borderId="24" xfId="0" applyFont="1" applyFill="1" applyBorder="1"/>
    <xf numFmtId="164" fontId="0" fillId="57" borderId="0" xfId="0" applyNumberFormat="1" applyFill="1"/>
    <xf numFmtId="0" fontId="17" fillId="56" borderId="0" xfId="0" applyFont="1" applyFill="1" applyBorder="1" applyAlignment="1">
      <alignment horizontal="center"/>
    </xf>
    <xf numFmtId="0" fontId="1" fillId="56" borderId="25" xfId="0" applyFont="1" applyFill="1" applyBorder="1" applyAlignment="1">
      <alignment horizontal="center"/>
    </xf>
    <xf numFmtId="164" fontId="17" fillId="56" borderId="32" xfId="0" applyNumberFormat="1" applyFont="1" applyFill="1" applyBorder="1" applyAlignment="1">
      <alignment horizontal="center"/>
    </xf>
    <xf numFmtId="164" fontId="52" fillId="56" borderId="26" xfId="0" applyNumberFormat="1" applyFont="1" applyFill="1" applyBorder="1" applyAlignment="1">
      <alignment horizontal="center"/>
    </xf>
    <xf numFmtId="164" fontId="52" fillId="56" borderId="20" xfId="0" applyNumberFormat="1" applyFont="1" applyFill="1" applyBorder="1" applyAlignment="1">
      <alignment horizontal="center"/>
    </xf>
    <xf numFmtId="2" fontId="17" fillId="56" borderId="26" xfId="0" applyNumberFormat="1" applyFont="1" applyFill="1" applyBorder="1" applyAlignment="1">
      <alignment horizontal="center"/>
    </xf>
    <xf numFmtId="2" fontId="17" fillId="56" borderId="32" xfId="0" applyNumberFormat="1" applyFont="1" applyFill="1" applyBorder="1" applyAlignment="1">
      <alignment horizontal="center"/>
    </xf>
    <xf numFmtId="165" fontId="0" fillId="56" borderId="22" xfId="101" applyNumberFormat="1" applyFont="1" applyFill="1" applyBorder="1" applyAlignment="1">
      <alignment horizontal="center"/>
    </xf>
    <xf numFmtId="165" fontId="2" fillId="56" borderId="14" xfId="101" applyNumberFormat="1" applyFont="1" applyFill="1" applyBorder="1" applyAlignment="1">
      <alignment horizontal="center"/>
    </xf>
    <xf numFmtId="165" fontId="2" fillId="56" borderId="33" xfId="101" applyNumberFormat="1" applyFont="1" applyFill="1" applyBorder="1" applyAlignment="1">
      <alignment horizontal="center"/>
    </xf>
    <xf numFmtId="165" fontId="2" fillId="56" borderId="32" xfId="101" applyNumberFormat="1" applyFont="1" applyFill="1" applyBorder="1" applyAlignment="1">
      <alignment horizontal="center"/>
    </xf>
    <xf numFmtId="164" fontId="0" fillId="56" borderId="20" xfId="0" applyNumberFormat="1" applyFont="1" applyFill="1" applyBorder="1" applyAlignment="1">
      <alignment horizontal="center"/>
    </xf>
    <xf numFmtId="1" fontId="0" fillId="56" borderId="0" xfId="0" applyNumberFormat="1" applyFill="1"/>
    <xf numFmtId="0" fontId="0" fillId="56" borderId="0" xfId="0" applyFill="1" applyAlignment="1">
      <alignment horizontal="right"/>
    </xf>
    <xf numFmtId="0" fontId="0" fillId="56" borderId="0" xfId="0" applyFill="1" applyBorder="1" applyAlignment="1">
      <alignment horizontal="left"/>
    </xf>
    <xf numFmtId="164" fontId="0" fillId="56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  <xf numFmtId="1" fontId="0" fillId="56" borderId="0" xfId="0" applyNumberFormat="1" applyFill="1" applyAlignment="1">
      <alignment horizontal="center"/>
    </xf>
    <xf numFmtId="0" fontId="0" fillId="56" borderId="0" xfId="0" applyFill="1" applyBorder="1" applyAlignment="1">
      <alignment horizontal="center"/>
    </xf>
    <xf numFmtId="0" fontId="17" fillId="56" borderId="21" xfId="0" applyFont="1" applyFill="1" applyBorder="1"/>
    <xf numFmtId="0" fontId="17" fillId="56" borderId="0" xfId="0" applyFont="1" applyFill="1" applyAlignment="1">
      <alignment horizontal="left"/>
    </xf>
    <xf numFmtId="164" fontId="17" fillId="56" borderId="0" xfId="0" applyNumberFormat="1" applyFont="1" applyFill="1" applyAlignment="1">
      <alignment horizontal="center"/>
    </xf>
    <xf numFmtId="0" fontId="17" fillId="56" borderId="21" xfId="0" applyFont="1" applyFill="1" applyBorder="1" applyAlignment="1">
      <alignment horizontal="center"/>
    </xf>
    <xf numFmtId="0" fontId="17" fillId="56" borderId="21" xfId="0" applyFont="1" applyFill="1" applyBorder="1" applyAlignment="1">
      <alignment horizontal="right"/>
    </xf>
    <xf numFmtId="164" fontId="17" fillId="56" borderId="0" xfId="0" applyNumberFormat="1" applyFont="1" applyFill="1" applyAlignment="1">
      <alignment horizontal="left"/>
    </xf>
    <xf numFmtId="164" fontId="17" fillId="56" borderId="0" xfId="0" applyNumberFormat="1" applyFont="1" applyFill="1"/>
    <xf numFmtId="0" fontId="0" fillId="0" borderId="0" xfId="0" applyBorder="1"/>
    <xf numFmtId="0" fontId="54" fillId="56" borderId="0" xfId="0" applyFont="1" applyFill="1" applyBorder="1" applyAlignment="1">
      <alignment horizontal="left" vertical="top" wrapText="1"/>
    </xf>
    <xf numFmtId="0" fontId="49" fillId="56" borderId="0" xfId="0" applyFont="1" applyFill="1" applyBorder="1" applyAlignment="1">
      <alignment horizontal="right"/>
    </xf>
    <xf numFmtId="0" fontId="49" fillId="56" borderId="0" xfId="0" applyFont="1" applyFill="1" applyBorder="1" applyAlignment="1">
      <alignment horizontal="left"/>
    </xf>
    <xf numFmtId="0" fontId="49" fillId="56" borderId="0" xfId="0" applyFont="1" applyFill="1" applyBorder="1" applyAlignment="1">
      <alignment horizontal="center"/>
    </xf>
    <xf numFmtId="0" fontId="17" fillId="0" borderId="0" xfId="0" applyFont="1" applyBorder="1"/>
    <xf numFmtId="0" fontId="54" fillId="56" borderId="0" xfId="0" applyFont="1" applyFill="1" applyBorder="1" applyAlignment="1">
      <alignment horizontal="right"/>
    </xf>
    <xf numFmtId="0" fontId="54" fillId="56" borderId="0" xfId="0" applyFont="1" applyFill="1" applyBorder="1" applyAlignment="1">
      <alignment horizontal="center"/>
    </xf>
    <xf numFmtId="0" fontId="54" fillId="58" borderId="0" xfId="0" applyFont="1" applyFill="1" applyBorder="1" applyAlignment="1">
      <alignment horizontal="right"/>
    </xf>
    <xf numFmtId="0" fontId="54" fillId="58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60" fillId="56" borderId="0" xfId="0" applyFont="1" applyFill="1" applyBorder="1" applyAlignment="1">
      <alignment horizontal="center"/>
    </xf>
    <xf numFmtId="0" fontId="15" fillId="56" borderId="0" xfId="0" applyFont="1" applyFill="1" applyBorder="1"/>
    <xf numFmtId="165" fontId="52" fillId="56" borderId="0" xfId="101" applyNumberFormat="1" applyFont="1" applyFill="1" applyBorder="1" applyAlignment="1">
      <alignment horizontal="center"/>
    </xf>
    <xf numFmtId="0" fontId="0" fillId="56" borderId="28" xfId="0" applyFont="1" applyFill="1" applyBorder="1" applyAlignment="1">
      <alignment horizontal="center"/>
    </xf>
    <xf numFmtId="164" fontId="45" fillId="59" borderId="0" xfId="0" applyNumberFormat="1" applyFont="1" applyFill="1" applyBorder="1" applyAlignment="1">
      <alignment horizontal="center"/>
    </xf>
    <xf numFmtId="164" fontId="0" fillId="59" borderId="24" xfId="0" applyNumberFormat="1" applyFill="1" applyBorder="1" applyAlignment="1">
      <alignment horizontal="center"/>
    </xf>
    <xf numFmtId="164" fontId="0" fillId="59" borderId="25" xfId="0" applyNumberFormat="1" applyFont="1" applyFill="1" applyBorder="1" applyAlignment="1">
      <alignment horizontal="center"/>
    </xf>
    <xf numFmtId="164" fontId="1" fillId="59" borderId="25" xfId="0" applyNumberFormat="1" applyFont="1" applyFill="1" applyBorder="1" applyAlignment="1">
      <alignment horizontal="center"/>
    </xf>
    <xf numFmtId="164" fontId="1" fillId="59" borderId="24" xfId="0" applyNumberFormat="1" applyFont="1" applyFill="1" applyBorder="1" applyAlignment="1">
      <alignment horizontal="center"/>
    </xf>
    <xf numFmtId="164" fontId="52" fillId="59" borderId="27" xfId="0" applyNumberFormat="1" applyFont="1" applyFill="1" applyBorder="1" applyAlignment="1">
      <alignment horizontal="center"/>
    </xf>
    <xf numFmtId="0" fontId="0" fillId="59" borderId="29" xfId="0" applyFill="1" applyBorder="1" applyAlignment="1">
      <alignment horizontal="center"/>
    </xf>
    <xf numFmtId="0" fontId="0" fillId="59" borderId="30" xfId="0" applyFont="1" applyFill="1" applyBorder="1" applyAlignment="1">
      <alignment horizontal="center"/>
    </xf>
    <xf numFmtId="164" fontId="0" fillId="59" borderId="22" xfId="0" applyNumberFormat="1" applyFill="1" applyBorder="1" applyAlignment="1">
      <alignment horizontal="center"/>
    </xf>
    <xf numFmtId="164" fontId="0" fillId="59" borderId="23" xfId="0" applyNumberFormat="1" applyFont="1" applyFill="1" applyBorder="1" applyAlignment="1">
      <alignment horizontal="center"/>
    </xf>
    <xf numFmtId="164" fontId="52" fillId="59" borderId="26" xfId="0" applyNumberFormat="1" applyFont="1" applyFill="1" applyBorder="1" applyAlignment="1">
      <alignment horizontal="center"/>
    </xf>
    <xf numFmtId="164" fontId="52" fillId="59" borderId="20" xfId="0" applyNumberFormat="1" applyFont="1" applyFill="1" applyBorder="1" applyAlignment="1">
      <alignment horizontal="center"/>
    </xf>
    <xf numFmtId="0" fontId="17" fillId="59" borderId="26" xfId="0" applyFont="1" applyFill="1" applyBorder="1"/>
    <xf numFmtId="0" fontId="17" fillId="56" borderId="34" xfId="0" applyFont="1" applyFill="1" applyBorder="1" applyAlignment="1">
      <alignment horizontal="center" wrapText="1"/>
    </xf>
    <xf numFmtId="0" fontId="18" fillId="60" borderId="38" xfId="0" applyFont="1" applyFill="1" applyBorder="1" applyAlignment="1">
      <alignment horizontal="center" vertical="center" wrapText="1"/>
    </xf>
    <xf numFmtId="0" fontId="18" fillId="60" borderId="39" xfId="0" applyFont="1" applyFill="1" applyBorder="1" applyAlignment="1">
      <alignment horizontal="center" vertical="center" wrapText="1"/>
    </xf>
    <xf numFmtId="0" fontId="18" fillId="61" borderId="37" xfId="0" applyFont="1" applyFill="1" applyBorder="1" applyAlignment="1">
      <alignment horizontal="center" vertical="center" wrapText="1"/>
    </xf>
    <xf numFmtId="0" fontId="18" fillId="61" borderId="35" xfId="0" applyFont="1" applyFill="1" applyBorder="1" applyAlignment="1">
      <alignment horizontal="center" vertical="center" wrapText="1"/>
    </xf>
    <xf numFmtId="0" fontId="18" fillId="60" borderId="37" xfId="0" applyFont="1" applyFill="1" applyBorder="1" applyAlignment="1">
      <alignment horizontal="center" vertical="center" wrapText="1"/>
    </xf>
    <xf numFmtId="0" fontId="18" fillId="62" borderId="35" xfId="0" applyFont="1" applyFill="1" applyBorder="1" applyAlignment="1">
      <alignment horizontal="center" vertical="center" wrapText="1"/>
    </xf>
    <xf numFmtId="0" fontId="64" fillId="61" borderId="36" xfId="0" applyFont="1" applyFill="1" applyBorder="1" applyAlignment="1">
      <alignment horizontal="center" vertical="center" wrapText="1"/>
    </xf>
    <xf numFmtId="0" fontId="18" fillId="61" borderId="36" xfId="0" applyFont="1" applyFill="1" applyBorder="1" applyAlignment="1">
      <alignment horizontal="center" vertical="center" wrapText="1"/>
    </xf>
    <xf numFmtId="0" fontId="18" fillId="61" borderId="41" xfId="0" applyFont="1" applyFill="1" applyBorder="1" applyAlignment="1">
      <alignment horizontal="center" vertical="center" wrapText="1"/>
    </xf>
    <xf numFmtId="0" fontId="18" fillId="62" borderId="38" xfId="0" applyFont="1" applyFill="1" applyBorder="1" applyAlignment="1">
      <alignment horizontal="center" vertical="center" wrapText="1"/>
    </xf>
    <xf numFmtId="0" fontId="64" fillId="53" borderId="40" xfId="0" applyFont="1" applyFill="1" applyBorder="1" applyAlignment="1">
      <alignment horizontal="center" vertical="center" wrapText="1"/>
    </xf>
    <xf numFmtId="0" fontId="18" fillId="53" borderId="3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6" fillId="56" borderId="22" xfId="0" applyFont="1" applyFill="1" applyBorder="1"/>
    <xf numFmtId="0" fontId="67" fillId="56" borderId="21" xfId="0" applyFont="1" applyFill="1" applyBorder="1"/>
    <xf numFmtId="0" fontId="0" fillId="56" borderId="22" xfId="0" applyFill="1" applyBorder="1" applyAlignment="1">
      <alignment horizontal="center"/>
    </xf>
    <xf numFmtId="0" fontId="1" fillId="56" borderId="28" xfId="0" applyFont="1" applyFill="1" applyBorder="1" applyAlignment="1">
      <alignment horizontal="center" wrapText="1"/>
    </xf>
    <xf numFmtId="0" fontId="0" fillId="56" borderId="22" xfId="0" applyFill="1" applyBorder="1" applyAlignment="1">
      <alignment horizontal="center" wrapText="1"/>
    </xf>
    <xf numFmtId="0" fontId="0" fillId="56" borderId="28" xfId="0" applyFill="1" applyBorder="1" applyAlignment="1">
      <alignment horizontal="center" wrapText="1"/>
    </xf>
    <xf numFmtId="0" fontId="0" fillId="56" borderId="21" xfId="0" applyFill="1" applyBorder="1" applyAlignment="1">
      <alignment horizontal="center" wrapText="1"/>
    </xf>
    <xf numFmtId="0" fontId="0" fillId="56" borderId="23" xfId="0" applyFill="1" applyBorder="1" applyAlignment="1">
      <alignment horizontal="center" wrapText="1"/>
    </xf>
    <xf numFmtId="0" fontId="49" fillId="56" borderId="0" xfId="0" applyFont="1" applyFill="1" applyProtection="1"/>
    <xf numFmtId="0" fontId="2" fillId="56" borderId="22" xfId="0" applyNumberFormat="1" applyFont="1" applyFill="1" applyBorder="1" applyAlignment="1" applyProtection="1">
      <alignment horizontal="center"/>
      <protection locked="0"/>
    </xf>
    <xf numFmtId="0" fontId="2" fillId="56" borderId="24" xfId="0" applyNumberFormat="1" applyFont="1" applyFill="1" applyBorder="1" applyAlignment="1" applyProtection="1">
      <alignment horizontal="center"/>
      <protection locked="0"/>
    </xf>
    <xf numFmtId="0" fontId="2" fillId="56" borderId="24" xfId="0" applyFont="1" applyFill="1" applyBorder="1" applyAlignment="1" applyProtection="1">
      <alignment horizontal="center"/>
      <protection locked="0"/>
    </xf>
    <xf numFmtId="0" fontId="0" fillId="56" borderId="24" xfId="0" applyFont="1" applyFill="1" applyBorder="1" applyAlignment="1" applyProtection="1">
      <alignment horizontal="center"/>
      <protection locked="0"/>
    </xf>
    <xf numFmtId="0" fontId="17" fillId="56" borderId="24" xfId="0" applyFont="1" applyFill="1" applyBorder="1" applyAlignment="1">
      <alignment horizontal="center"/>
    </xf>
    <xf numFmtId="0" fontId="69" fillId="56" borderId="0" xfId="0" applyFont="1" applyFill="1"/>
    <xf numFmtId="0" fontId="17" fillId="56" borderId="24" xfId="0" applyFont="1" applyFill="1" applyBorder="1" applyAlignment="1" applyProtection="1">
      <alignment horizontal="center"/>
      <protection locked="0"/>
    </xf>
    <xf numFmtId="0" fontId="0" fillId="56" borderId="26" xfId="0" applyFont="1" applyFill="1" applyBorder="1" applyAlignment="1" applyProtection="1">
      <alignment horizontal="center"/>
      <protection locked="0"/>
    </xf>
    <xf numFmtId="0" fontId="0" fillId="60" borderId="0" xfId="0" applyFont="1" applyFill="1"/>
    <xf numFmtId="164" fontId="56" fillId="60" borderId="33" xfId="103" applyNumberFormat="1" applyFont="1" applyFill="1" applyBorder="1" applyAlignment="1" applyProtection="1">
      <alignment horizontal="center"/>
    </xf>
    <xf numFmtId="164" fontId="55" fillId="60" borderId="33" xfId="103" applyNumberFormat="1" applyFont="1" applyFill="1" applyBorder="1" applyAlignment="1" applyProtection="1">
      <alignment horizontal="center"/>
    </xf>
    <xf numFmtId="164" fontId="0" fillId="60" borderId="32" xfId="0" applyNumberFormat="1" applyFont="1" applyFill="1" applyBorder="1" applyAlignment="1">
      <alignment horizontal="center"/>
    </xf>
    <xf numFmtId="0" fontId="0" fillId="57" borderId="0" xfId="0" applyFill="1" applyProtection="1"/>
    <xf numFmtId="0" fontId="48" fillId="57" borderId="14" xfId="103" applyFill="1" applyBorder="1" applyAlignment="1" applyProtection="1">
      <alignment horizontal="center"/>
    </xf>
    <xf numFmtId="0" fontId="48" fillId="57" borderId="33" xfId="103" applyFill="1" applyBorder="1" applyAlignment="1" applyProtection="1">
      <alignment horizontal="center"/>
    </xf>
    <xf numFmtId="0" fontId="48" fillId="57" borderId="33" xfId="103" applyFont="1" applyFill="1" applyBorder="1" applyAlignment="1" applyProtection="1">
      <alignment horizontal="center"/>
    </xf>
    <xf numFmtId="0" fontId="55" fillId="57" borderId="33" xfId="103" applyFont="1" applyFill="1" applyBorder="1" applyAlignment="1" applyProtection="1">
      <alignment horizontal="center"/>
    </xf>
    <xf numFmtId="164" fontId="55" fillId="57" borderId="33" xfId="103" applyNumberFormat="1" applyFont="1" applyFill="1" applyBorder="1" applyAlignment="1" applyProtection="1">
      <alignment horizontal="center"/>
    </xf>
    <xf numFmtId="164" fontId="0" fillId="51" borderId="14" xfId="0" applyNumberForma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164" fontId="0" fillId="51" borderId="22" xfId="0" applyNumberFormat="1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0" fillId="51" borderId="33" xfId="0" applyFill="1" applyBorder="1" applyAlignment="1">
      <alignment horizontal="center"/>
    </xf>
    <xf numFmtId="164" fontId="0" fillId="51" borderId="24" xfId="0" applyNumberFormat="1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51" borderId="33" xfId="0" applyFont="1" applyFill="1" applyBorder="1" applyAlignment="1">
      <alignment horizontal="center"/>
    </xf>
    <xf numFmtId="164" fontId="17" fillId="51" borderId="33" xfId="0" applyNumberFormat="1" applyFont="1" applyFill="1" applyBorder="1" applyAlignment="1">
      <alignment horizontal="center"/>
    </xf>
    <xf numFmtId="0" fontId="17" fillId="51" borderId="33" xfId="0" applyFont="1" applyFill="1" applyBorder="1" applyAlignment="1">
      <alignment horizontal="center"/>
    </xf>
    <xf numFmtId="0" fontId="17" fillId="51" borderId="25" xfId="0" applyFont="1" applyFill="1" applyBorder="1" applyAlignment="1">
      <alignment horizontal="center"/>
    </xf>
    <xf numFmtId="164" fontId="0" fillId="51" borderId="33" xfId="0" applyNumberFormat="1" applyFont="1" applyFill="1" applyBorder="1" applyAlignment="1">
      <alignment horizontal="center"/>
    </xf>
    <xf numFmtId="0" fontId="0" fillId="51" borderId="25" xfId="0" applyFont="1" applyFill="1" applyBorder="1" applyAlignment="1">
      <alignment horizontal="center"/>
    </xf>
    <xf numFmtId="164" fontId="0" fillId="51" borderId="32" xfId="0" applyNumberFormat="1" applyFill="1" applyBorder="1" applyAlignment="1">
      <alignment horizontal="center"/>
    </xf>
    <xf numFmtId="164" fontId="0" fillId="51" borderId="32" xfId="0" applyNumberFormat="1" applyFont="1" applyFill="1" applyBorder="1" applyAlignment="1">
      <alignment horizontal="center"/>
    </xf>
    <xf numFmtId="0" fontId="0" fillId="51" borderId="32" xfId="0" applyFill="1" applyBorder="1" applyAlignment="1">
      <alignment horizontal="center"/>
    </xf>
    <xf numFmtId="164" fontId="0" fillId="51" borderId="26" xfId="0" applyNumberFormat="1" applyFont="1" applyFill="1" applyBorder="1" applyAlignment="1">
      <alignment horizontal="center"/>
    </xf>
    <xf numFmtId="0" fontId="0" fillId="51" borderId="32" xfId="0" applyFont="1" applyFill="1" applyBorder="1" applyAlignment="1">
      <alignment horizontal="center"/>
    </xf>
    <xf numFmtId="164" fontId="0" fillId="60" borderId="0" xfId="0" applyNumberFormat="1" applyFill="1" applyBorder="1" applyAlignment="1" applyProtection="1">
      <alignment horizontal="center"/>
    </xf>
    <xf numFmtId="164" fontId="0" fillId="60" borderId="20" xfId="0" applyNumberFormat="1" applyFill="1" applyBorder="1" applyAlignment="1" applyProtection="1">
      <alignment horizontal="center"/>
    </xf>
    <xf numFmtId="0" fontId="55" fillId="57" borderId="0" xfId="103" applyFont="1" applyFill="1" applyBorder="1" applyAlignment="1" applyProtection="1">
      <alignment horizontal="center"/>
    </xf>
    <xf numFmtId="164" fontId="55" fillId="57" borderId="0" xfId="103" applyNumberFormat="1" applyFont="1" applyFill="1" applyBorder="1" applyAlignment="1" applyProtection="1">
      <alignment horizontal="center"/>
    </xf>
    <xf numFmtId="164" fontId="0" fillId="57" borderId="0" xfId="0" applyNumberFormat="1" applyFont="1" applyFill="1" applyBorder="1" applyAlignment="1">
      <alignment horizontal="center"/>
    </xf>
    <xf numFmtId="0" fontId="0" fillId="57" borderId="0" xfId="0" applyFill="1" applyBorder="1" applyAlignment="1" applyProtection="1">
      <alignment horizontal="center"/>
    </xf>
    <xf numFmtId="164" fontId="0" fillId="57" borderId="0" xfId="0" applyNumberFormat="1" applyFill="1" applyBorder="1" applyAlignment="1" applyProtection="1">
      <alignment horizontal="center"/>
    </xf>
    <xf numFmtId="1" fontId="1" fillId="60" borderId="24" xfId="53" applyNumberFormat="1" applyFont="1" applyFill="1" applyBorder="1" applyAlignment="1">
      <alignment horizontal="center"/>
    </xf>
    <xf numFmtId="0" fontId="0" fillId="56" borderId="24" xfId="0" applyNumberFormat="1" applyFont="1" applyFill="1" applyBorder="1" applyAlignment="1" applyProtection="1">
      <alignment horizontal="center"/>
      <protection locked="0"/>
    </xf>
    <xf numFmtId="0" fontId="48" fillId="56" borderId="24" xfId="0" applyFont="1" applyFill="1" applyBorder="1" applyAlignment="1">
      <alignment horizontal="center"/>
    </xf>
    <xf numFmtId="0" fontId="17" fillId="56" borderId="21" xfId="0" applyFont="1" applyFill="1" applyBorder="1" applyAlignment="1">
      <alignment horizontal="center" wrapText="1"/>
    </xf>
    <xf numFmtId="0" fontId="17" fillId="56" borderId="23" xfId="0" applyFont="1" applyFill="1" applyBorder="1" applyAlignment="1">
      <alignment horizontal="center" wrapText="1"/>
    </xf>
    <xf numFmtId="0" fontId="17" fillId="56" borderId="29" xfId="0" applyFont="1" applyFill="1" applyBorder="1" applyAlignment="1">
      <alignment horizontal="center" wrapText="1"/>
    </xf>
    <xf numFmtId="0" fontId="17" fillId="56" borderId="31" xfId="0" applyFont="1" applyFill="1" applyBorder="1" applyAlignment="1">
      <alignment horizontal="center" wrapText="1"/>
    </xf>
    <xf numFmtId="0" fontId="17" fillId="56" borderId="30" xfId="0" applyFont="1" applyFill="1" applyBorder="1" applyAlignment="1">
      <alignment horizontal="center" wrapText="1"/>
    </xf>
    <xf numFmtId="0" fontId="17" fillId="56" borderId="28" xfId="0" applyFont="1" applyFill="1" applyBorder="1" applyAlignment="1">
      <alignment horizontal="center" wrapText="1"/>
    </xf>
    <xf numFmtId="0" fontId="1" fillId="56" borderId="20" xfId="0" applyFont="1" applyFill="1" applyBorder="1" applyAlignment="1">
      <alignment horizontal="center"/>
    </xf>
    <xf numFmtId="0" fontId="0" fillId="56" borderId="32" xfId="0" applyFont="1" applyFill="1" applyBorder="1" applyAlignment="1">
      <alignment horizontal="center"/>
    </xf>
    <xf numFmtId="0" fontId="0" fillId="56" borderId="22" xfId="0" applyNumberFormat="1" applyFont="1" applyFill="1" applyBorder="1" applyAlignment="1" applyProtection="1">
      <alignment horizontal="center"/>
      <protection locked="0"/>
    </xf>
    <xf numFmtId="0" fontId="55" fillId="57" borderId="21" xfId="103" applyFont="1" applyFill="1" applyBorder="1" applyAlignment="1" applyProtection="1">
      <alignment horizontal="center"/>
    </xf>
    <xf numFmtId="164" fontId="55" fillId="57" borderId="21" xfId="103" applyNumberFormat="1" applyFont="1" applyFill="1" applyBorder="1" applyAlignment="1" applyProtection="1">
      <alignment horizontal="center"/>
    </xf>
    <xf numFmtId="164" fontId="0" fillId="51" borderId="23" xfId="0" applyNumberFormat="1" applyFont="1" applyFill="1" applyBorder="1" applyAlignment="1">
      <alignment horizontal="center"/>
    </xf>
    <xf numFmtId="164" fontId="0" fillId="51" borderId="22" xfId="0" applyNumberFormat="1" applyFont="1" applyFill="1" applyBorder="1" applyAlignment="1">
      <alignment horizontal="center" vertical="center" wrapText="1"/>
    </xf>
    <xf numFmtId="164" fontId="0" fillId="51" borderId="21" xfId="101" applyNumberFormat="1" applyFont="1" applyFill="1" applyBorder="1" applyAlignment="1">
      <alignment horizontal="center"/>
    </xf>
    <xf numFmtId="164" fontId="0" fillId="51" borderId="21" xfId="0" applyNumberFormat="1" applyFont="1" applyFill="1" applyBorder="1" applyAlignment="1">
      <alignment horizontal="center"/>
    </xf>
    <xf numFmtId="1" fontId="1" fillId="60" borderId="22" xfId="53" applyNumberFormat="1" applyFont="1" applyFill="1" applyBorder="1" applyAlignment="1">
      <alignment horizontal="center"/>
    </xf>
    <xf numFmtId="164" fontId="55" fillId="51" borderId="21" xfId="103" applyNumberFormat="1" applyFont="1" applyFill="1" applyBorder="1" applyAlignment="1" applyProtection="1">
      <alignment horizontal="center"/>
    </xf>
    <xf numFmtId="164" fontId="0" fillId="51" borderId="14" xfId="0" applyNumberFormat="1" applyFont="1" applyFill="1" applyBorder="1" applyAlignment="1">
      <alignment horizontal="center"/>
    </xf>
    <xf numFmtId="1" fontId="1" fillId="60" borderId="26" xfId="53" applyNumberFormat="1" applyFont="1" applyFill="1" applyBorder="1" applyAlignment="1">
      <alignment horizontal="center"/>
    </xf>
    <xf numFmtId="0" fontId="0" fillId="51" borderId="14" xfId="0" applyFont="1" applyFill="1" applyBorder="1"/>
    <xf numFmtId="0" fontId="0" fillId="51" borderId="33" xfId="0" applyFont="1" applyFill="1" applyBorder="1"/>
    <xf numFmtId="0" fontId="17" fillId="56" borderId="14" xfId="0" applyFont="1" applyFill="1" applyBorder="1" applyAlignment="1">
      <alignment horizontal="center" wrapText="1"/>
    </xf>
    <xf numFmtId="0" fontId="0" fillId="56" borderId="14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 wrapText="1"/>
    </xf>
    <xf numFmtId="0" fontId="49" fillId="56" borderId="28" xfId="103" applyFont="1" applyFill="1" applyBorder="1" applyAlignment="1" applyProtection="1">
      <alignment wrapText="1"/>
    </xf>
    <xf numFmtId="164" fontId="0" fillId="60" borderId="33" xfId="0" applyNumberFormat="1" applyFill="1" applyBorder="1" applyAlignment="1">
      <alignment horizontal="center"/>
    </xf>
    <xf numFmtId="164" fontId="0" fillId="60" borderId="32" xfId="0" applyNumberFormat="1" applyFill="1" applyBorder="1" applyAlignment="1">
      <alignment horizontal="center"/>
    </xf>
    <xf numFmtId="0" fontId="55" fillId="56" borderId="33" xfId="103" applyFont="1" applyFill="1" applyBorder="1" applyAlignment="1" applyProtection="1">
      <alignment horizontal="center"/>
    </xf>
    <xf numFmtId="0" fontId="55" fillId="56" borderId="32" xfId="103" applyFont="1" applyFill="1" applyBorder="1" applyAlignment="1" applyProtection="1">
      <alignment horizontal="center"/>
    </xf>
    <xf numFmtId="0" fontId="47" fillId="56" borderId="31" xfId="0" applyFont="1" applyFill="1" applyBorder="1" applyAlignment="1">
      <alignment horizontal="center"/>
    </xf>
    <xf numFmtId="0" fontId="47" fillId="56" borderId="30" xfId="0" applyFont="1" applyFill="1" applyBorder="1" applyAlignment="1">
      <alignment horizontal="center"/>
    </xf>
    <xf numFmtId="0" fontId="47" fillId="56" borderId="22" xfId="0" applyFont="1" applyFill="1" applyBorder="1" applyAlignment="1">
      <alignment horizontal="center"/>
    </xf>
    <xf numFmtId="0" fontId="47" fillId="56" borderId="21" xfId="0" applyFont="1" applyFill="1" applyBorder="1" applyAlignment="1">
      <alignment horizontal="center"/>
    </xf>
    <xf numFmtId="0" fontId="47" fillId="56" borderId="23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</cellXfs>
  <cellStyles count="148">
    <cellStyle name="20 % - Aksentti1" xfId="122" builtinId="30" customBuiltin="1"/>
    <cellStyle name="20 % - Aksentti1 2" xfId="3"/>
    <cellStyle name="20 % - Aksentti2" xfId="126" builtinId="34" customBuiltin="1"/>
    <cellStyle name="20 % - Aksentti2 2" xfId="4"/>
    <cellStyle name="20 % - Aksentti3" xfId="130" builtinId="38" customBuiltin="1"/>
    <cellStyle name="20 % - Aksentti3 2" xfId="5"/>
    <cellStyle name="20 % - Aksentti4" xfId="134" builtinId="42" customBuiltin="1"/>
    <cellStyle name="20 % - Aksentti4 2" xfId="6"/>
    <cellStyle name="20 % - Aksentti5" xfId="138" builtinId="46" customBuiltin="1"/>
    <cellStyle name="20 % - Aksentti5 2" xfId="7"/>
    <cellStyle name="20 % - Aksentti6" xfId="142" builtinId="50" customBuiltin="1"/>
    <cellStyle name="20 % - Aksentti6 2" xfId="8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40 % - Aksentti1" xfId="123" builtinId="31" customBuiltin="1"/>
    <cellStyle name="40 % - Aksentti1 2" xfId="9"/>
    <cellStyle name="40 % - Aksentti2" xfId="127" builtinId="35" customBuiltin="1"/>
    <cellStyle name="40 % - Aksentti2 2" xfId="10"/>
    <cellStyle name="40 % - Aksentti3" xfId="131" builtinId="39" customBuiltin="1"/>
    <cellStyle name="40 % - Aksentti3 2" xfId="11"/>
    <cellStyle name="40 % - Aksentti4" xfId="135" builtinId="43" customBuiltin="1"/>
    <cellStyle name="40 % - Aksentti4 2" xfId="12"/>
    <cellStyle name="40 % - Aksentti5" xfId="139" builtinId="47" customBuiltin="1"/>
    <cellStyle name="40 % - Aksentti5 2" xfId="13"/>
    <cellStyle name="40 % - Aksentti6" xfId="143" builtinId="51" customBuiltin="1"/>
    <cellStyle name="40 % - Aksentti6 2" xfId="14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60 % - Aksentti1" xfId="124" builtinId="32" customBuiltin="1"/>
    <cellStyle name="60 % - Aksentti1 2" xfId="15"/>
    <cellStyle name="60 % - Aksentti2" xfId="128" builtinId="36" customBuiltin="1"/>
    <cellStyle name="60 % - Aksentti2 2" xfId="16"/>
    <cellStyle name="60 % - Aksentti3" xfId="132" builtinId="40" customBuiltin="1"/>
    <cellStyle name="60 % - Aksentti3 2" xfId="17"/>
    <cellStyle name="60 % - Aksentti4" xfId="136" builtinId="44" customBuiltin="1"/>
    <cellStyle name="60 % - Aksentti4 2" xfId="18"/>
    <cellStyle name="60 % - Aksentti5" xfId="140" builtinId="48" customBuiltin="1"/>
    <cellStyle name="60 % - Aksentti5 2" xfId="19"/>
    <cellStyle name="60 % - Aksentti6" xfId="144" builtinId="52" customBuiltin="1"/>
    <cellStyle name="60 % - Aksentti6 2" xfId="20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ksentti1" xfId="121" builtinId="29" customBuiltin="1"/>
    <cellStyle name="Aksentti1 2" xfId="21"/>
    <cellStyle name="Aksentti2" xfId="125" builtinId="33" customBuiltin="1"/>
    <cellStyle name="Aksentti2 2" xfId="22"/>
    <cellStyle name="Aksentti3" xfId="129" builtinId="37" customBuiltin="1"/>
    <cellStyle name="Aksentti3 2" xfId="23"/>
    <cellStyle name="Aksentti4" xfId="133" builtinId="41" customBuiltin="1"/>
    <cellStyle name="Aksentti4 2" xfId="24"/>
    <cellStyle name="Aksentti5" xfId="137" builtinId="45" customBuiltin="1"/>
    <cellStyle name="Aksentti5 2" xfId="25"/>
    <cellStyle name="Aksentti6" xfId="141" builtinId="49" customBuiltin="1"/>
    <cellStyle name="Aksentti6 2" xfId="26"/>
    <cellStyle name="ANCLAS,REZONES Y SUS PARTES,DE FUNDICION,DE HIERRO O DE ACERO" xfId="1"/>
    <cellStyle name="ANCLAS,REZONES Y SUS PARTES,DE FUNDICION,DE HIERRO O DE ACERO 2" xfId="56"/>
    <cellStyle name="Bad" xfId="82"/>
    <cellStyle name="Calculation" xfId="83"/>
    <cellStyle name="Check Cell" xfId="84"/>
    <cellStyle name="Explanatory Text" xfId="85"/>
    <cellStyle name="Good" xfId="86"/>
    <cellStyle name="Header1" xfId="27"/>
    <cellStyle name="Header2" xfId="28"/>
    <cellStyle name="Header3" xfId="29"/>
    <cellStyle name="Heading 1" xfId="87"/>
    <cellStyle name="Heading 2" xfId="88"/>
    <cellStyle name="Heading 3" xfId="89"/>
    <cellStyle name="Heading 4" xfId="90"/>
    <cellStyle name="Huomautus" xfId="118" builtinId="10" customBuiltin="1"/>
    <cellStyle name="Huomautus 2" xfId="30"/>
    <cellStyle name="Huono" xfId="110" builtinId="27" customBuiltin="1"/>
    <cellStyle name="Huono 2" xfId="31"/>
    <cellStyle name="Hyvä" xfId="109" builtinId="26" customBuiltin="1"/>
    <cellStyle name="Hyvä 2" xfId="32"/>
    <cellStyle name="Input" xfId="91"/>
    <cellStyle name="Label" xfId="33"/>
    <cellStyle name="Laskenta" xfId="114" builtinId="22" customBuiltin="1"/>
    <cellStyle name="Laskenta 2" xfId="34"/>
    <cellStyle name="Linked Cell" xfId="92"/>
    <cellStyle name="Linkitetty solu" xfId="115" builtinId="24" customBuiltin="1"/>
    <cellStyle name="Linkitetty solu 2" xfId="35"/>
    <cellStyle name="Neutraali" xfId="111" builtinId="28" customBuiltin="1"/>
    <cellStyle name="Neutraali 2" xfId="36"/>
    <cellStyle name="Neutral" xfId="93"/>
    <cellStyle name="Normaali" xfId="0" builtinId="0"/>
    <cellStyle name="Normaali 10" xfId="100"/>
    <cellStyle name="Normaali 11" xfId="52"/>
    <cellStyle name="Normaali 13" xfId="145"/>
    <cellStyle name="Normaali 2" xfId="57"/>
    <cellStyle name="Normaali 2 2" xfId="146"/>
    <cellStyle name="Normaali 3" xfId="99"/>
    <cellStyle name="Normaali 3 2" xfId="102"/>
    <cellStyle name="Normaali 4" xfId="103"/>
    <cellStyle name="Normal 15" xfId="147"/>
    <cellStyle name="Normal 2" xfId="53"/>
    <cellStyle name="Normal 2 2" xfId="54"/>
    <cellStyle name="Normal 3" xfId="55"/>
    <cellStyle name="Normal_circa nairudata autumn11" xfId="51"/>
    <cellStyle name="Note" xfId="94"/>
    <cellStyle name="Otsikko" xfId="104" builtinId="15" customBuiltin="1"/>
    <cellStyle name="Otsikko 1" xfId="105" builtinId="16" customBuiltin="1"/>
    <cellStyle name="Otsikko 1 2" xfId="38"/>
    <cellStyle name="Otsikko 2" xfId="106" builtinId="17" customBuiltin="1"/>
    <cellStyle name="Otsikko 2 2" xfId="39"/>
    <cellStyle name="Otsikko 3" xfId="107" builtinId="18" customBuiltin="1"/>
    <cellStyle name="Otsikko 3 2" xfId="40"/>
    <cellStyle name="Otsikko 4" xfId="108" builtinId="19" customBuiltin="1"/>
    <cellStyle name="Otsikko 4 2" xfId="41"/>
    <cellStyle name="Otsikko 5" xfId="37"/>
    <cellStyle name="Output" xfId="95"/>
    <cellStyle name="Prosenttia" xfId="101" builtinId="5"/>
    <cellStyle name="ReadOnlyData" xfId="42"/>
    <cellStyle name="ReadWriteData" xfId="43"/>
    <cellStyle name="ReadWriteValues" xfId="2"/>
    <cellStyle name="Selittävä teksti" xfId="119" builtinId="53" customBuiltin="1"/>
    <cellStyle name="Selittävä teksti 2" xfId="44"/>
    <cellStyle name="Standard_9.01" xfId="45"/>
    <cellStyle name="Summa" xfId="120" builtinId="25" customBuiltin="1"/>
    <cellStyle name="Summa 2" xfId="46"/>
    <cellStyle name="Syöttö" xfId="112" builtinId="20" customBuiltin="1"/>
    <cellStyle name="Syöttö 2" xfId="47"/>
    <cellStyle name="Tarkistussolu" xfId="116" builtinId="23" customBuiltin="1"/>
    <cellStyle name="Tarkistussolu 2" xfId="48"/>
    <cellStyle name="Title" xfId="96"/>
    <cellStyle name="Total" xfId="97"/>
    <cellStyle name="Tulostus" xfId="113" builtinId="21" customBuiltin="1"/>
    <cellStyle name="Tulostus 2" xfId="49"/>
    <cellStyle name="Warning Text" xfId="98"/>
    <cellStyle name="Varoitusteksti" xfId="117" builtinId="11" customBuiltin="1"/>
    <cellStyle name="Varoitusteksti 2" xfId="50"/>
  </cellStyles>
  <dxfs count="0"/>
  <tableStyles count="0" defaultTableStyle="TableStyleMedium2" defaultPivotStyle="PivotStyleLight16"/>
  <colors>
    <mruColors>
      <color rgb="FF00BC9D"/>
      <color rgb="FF00D6B2"/>
      <color rgb="FFFF9BE0"/>
      <color rgb="FFFFAB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taso ja MTO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1589883935659768"/>
          <c:w val="0.87456650482846932"/>
          <c:h val="0.67811613742122678"/>
        </c:manualLayout>
      </c:layout>
      <c:lineChart>
        <c:grouping val="standard"/>
        <c:varyColors val="0"/>
        <c:ser>
          <c:idx val="0"/>
          <c:order val="0"/>
          <c:tx>
            <c:strRef>
              <c:f>'Rakenteellinen jäämä'!$I$26</c:f>
              <c:strCache>
                <c:ptCount val="1"/>
                <c:pt idx="0">
                  <c:v>Rakenteellinen jäämä, SB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'Rakenteellinen jäämä'!$A$28:$A$30</c:f>
              <c:strCache>
                <c:ptCount val="3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</c:strCache>
            </c:strRef>
          </c:cat>
          <c:val>
            <c:numRef>
              <c:f>'Rakenteellinen jäämä'!$I$28:$I$30</c:f>
              <c:numCache>
                <c:formatCode>0.0</c:formatCode>
                <c:ptCount val="3"/>
                <c:pt idx="0">
                  <c:v>-0.40301206987320159</c:v>
                </c:pt>
                <c:pt idx="1">
                  <c:v>-0.75469926446124824</c:v>
                </c:pt>
                <c:pt idx="2">
                  <c:v>-1.3339234126699475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'Rakenteellinen jäämä'!$J$26</c:f>
              <c:strCache>
                <c:ptCount val="1"/>
                <c:pt idx="0">
                  <c:v>Keskipitkän aikavälin tavoite, MTO</c:v>
                </c:pt>
              </c:strCache>
            </c:strRef>
          </c:tx>
          <c:spPr>
            <a:ln w="508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'Rakenteellinen jäämä'!$A$28:$A$30</c:f>
              <c:strCache>
                <c:ptCount val="3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</c:strCache>
            </c:strRef>
          </c:cat>
          <c:val>
            <c:numRef>
              <c:f>'Rakenteellinen jäämä'!$J$28:$J$30</c:f>
              <c:numCache>
                <c:formatCode>0.0</c:formatCode>
                <c:ptCount val="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8144"/>
        <c:axId val="102119680"/>
      </c:lineChart>
      <c:catAx>
        <c:axId val="1021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19680"/>
        <c:crosses val="autoZero"/>
        <c:auto val="1"/>
        <c:lblAlgn val="ctr"/>
        <c:lblOffset val="100"/>
        <c:noMultiLvlLbl val="0"/>
      </c:catAx>
      <c:valAx>
        <c:axId val="102119680"/>
        <c:scaling>
          <c:orientation val="minMax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 suhteessa BKT:seen</a:t>
                </a:r>
              </a:p>
              <a:p>
                <a:pPr>
                  <a:defRPr/>
                </a:pPr>
                <a:endParaRPr lang="fi-FI"/>
              </a:p>
            </c:rich>
          </c:tx>
          <c:layout>
            <c:manualLayout>
              <c:xMode val="edge"/>
              <c:yMode val="edge"/>
              <c:x val="1.3888888888888888E-2"/>
              <c:y val="1.55369641294838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118144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vaadittu muutos</a:t>
            </a:r>
            <a:r>
              <a:rPr lang="fi-FI" sz="1200" baseline="0"/>
              <a:t> (sallittu heikentyminen) ja toteutunut muutos</a:t>
            </a:r>
            <a:endParaRPr lang="fi-FI" sz="12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0788488291069027E-2"/>
          <c:y val="0.28671259842519686"/>
          <c:w val="0.88202048377262099"/>
          <c:h val="0.56409120734908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'Rakenteellinen jäämä'!$L$26</c:f>
              <c:strCache>
                <c:ptCount val="1"/>
                <c:pt idx="0">
                  <c:v>Rakenteellisen jäämän muutos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'Rakenteellinen jäämä'!$A$29:$A$30</c:f>
              <c:strCache>
                <c:ptCount val="2"/>
                <c:pt idx="0">
                  <c:v>2017*</c:v>
                </c:pt>
                <c:pt idx="1">
                  <c:v>2018*</c:v>
                </c:pt>
              </c:strCache>
            </c:strRef>
          </c:cat>
          <c:val>
            <c:numRef>
              <c:f>'Rakenteellinen jäämä'!$L$29:$L$30</c:f>
              <c:numCache>
                <c:formatCode>0.0</c:formatCode>
                <c:ptCount val="2"/>
                <c:pt idx="0">
                  <c:v>-0.35168719458804665</c:v>
                </c:pt>
                <c:pt idx="1">
                  <c:v>-0.57922414820869927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61792"/>
        <c:axId val="102168064"/>
      </c:barChart>
      <c:lineChart>
        <c:grouping val="standard"/>
        <c:varyColors val="0"/>
        <c:ser>
          <c:idx val="1"/>
          <c:order val="1"/>
          <c:tx>
            <c:strRef>
              <c:f>'Rakenteellinen jäämä'!$M$26</c:f>
              <c:strCache>
                <c:ptCount val="1"/>
                <c:pt idx="0">
                  <c:v>Vaadittu muutos (sallittu heikentyminen)**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'Rakenteellinen jäämä'!$A$28:$A$30</c:f>
              <c:strCache>
                <c:ptCount val="3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</c:strCache>
            </c:strRef>
          </c:cat>
          <c:val>
            <c:numRef>
              <c:f>'Rakenteellinen jäämä'!$M$29:$M$30</c:f>
              <c:numCache>
                <c:formatCode>0.0</c:formatCode>
                <c:ptCount val="2"/>
                <c:pt idx="0">
                  <c:v>-0.69698793012679838</c:v>
                </c:pt>
                <c:pt idx="1">
                  <c:v>-0.34530073553875185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1792"/>
        <c:axId val="102168064"/>
      </c:lineChart>
      <c:catAx>
        <c:axId val="1021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02168064"/>
        <c:crosses val="autoZero"/>
        <c:auto val="1"/>
        <c:lblAlgn val="ctr"/>
        <c:lblOffset val="100"/>
        <c:noMultiLvlLbl val="0"/>
      </c:catAx>
      <c:valAx>
        <c:axId val="102168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fi-FI" b="0"/>
                  <a:t>%-yksikköä</a:t>
                </a:r>
              </a:p>
            </c:rich>
          </c:tx>
          <c:layout>
            <c:manualLayout>
              <c:xMode val="edge"/>
              <c:yMode val="edge"/>
              <c:x val="3.631679873925724E-3"/>
              <c:y val="0.1795278871391076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161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783168</xdr:colOff>
      <xdr:row>32</xdr:row>
      <xdr:rowOff>148168</xdr:rowOff>
    </xdr:from>
    <xdr:to>
      <xdr:col>8</xdr:col>
      <xdr:colOff>296333</xdr:colOff>
      <xdr:row>48</xdr:row>
      <xdr:rowOff>169334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804335</xdr:colOff>
      <xdr:row>32</xdr:row>
      <xdr:rowOff>158750</xdr:rowOff>
    </xdr:from>
    <xdr:to>
      <xdr:col>15</xdr:col>
      <xdr:colOff>52917</xdr:colOff>
      <xdr:row>48</xdr:row>
      <xdr:rowOff>158750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TV">
  <a:themeElements>
    <a:clrScheme name="Valtiontalouden tarkastusvirasto">
      <a:dk1>
        <a:sysClr val="windowText" lastClr="000000"/>
      </a:dk1>
      <a:lt1>
        <a:sysClr val="window" lastClr="FFFFFF"/>
      </a:lt1>
      <a:dk2>
        <a:srgbClr val="0075B0"/>
      </a:dk2>
      <a:lt2>
        <a:srgbClr val="D7D3C7"/>
      </a:lt2>
      <a:accent1>
        <a:srgbClr val="002C5F"/>
      </a:accent1>
      <a:accent2>
        <a:srgbClr val="C50084"/>
      </a:accent2>
      <a:accent3>
        <a:srgbClr val="8CB8C6"/>
      </a:accent3>
      <a:accent4>
        <a:srgbClr val="0075B0"/>
      </a:accent4>
      <a:accent5>
        <a:srgbClr val="00B092"/>
      </a:accent5>
      <a:accent6>
        <a:srgbClr val="D7D3C7"/>
      </a:accent6>
      <a:hlink>
        <a:srgbClr val="0075B0"/>
      </a:hlink>
      <a:folHlink>
        <a:srgbClr val="0075B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D41"/>
  <sheetViews>
    <sheetView tabSelected="1" zoomScale="90" zoomScaleNormal="90" workbookViewId="0">
      <selection activeCell="A20" sqref="A20"/>
    </sheetView>
  </sheetViews>
  <sheetFormatPr defaultRowHeight="15" x14ac:dyDescent="0.25"/>
  <cols>
    <col min="1" max="1" width="10.140625" style="20" customWidth="1"/>
  </cols>
  <sheetData>
    <row r="1" spans="1:82" s="29" customFormat="1" x14ac:dyDescent="0.25">
      <c r="A1" s="29" t="s">
        <v>225</v>
      </c>
    </row>
    <row r="2" spans="1:8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82" s="29" customFormat="1" x14ac:dyDescent="0.25">
      <c r="A3" s="31" t="s">
        <v>221</v>
      </c>
    </row>
    <row r="4" spans="1:82" s="29" customFormat="1" x14ac:dyDescent="0.25"/>
    <row r="5" spans="1:82" s="29" customFormat="1" x14ac:dyDescent="0.25">
      <c r="A5" s="31" t="s">
        <v>0</v>
      </c>
      <c r="B5" s="31" t="s">
        <v>1</v>
      </c>
    </row>
    <row r="6" spans="1:82" ht="15" customHeight="1" x14ac:dyDescent="0.25">
      <c r="A6" s="15"/>
      <c r="B6" s="29" t="s">
        <v>222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</row>
    <row r="7" spans="1:82" s="1" customFormat="1" x14ac:dyDescent="0.25">
      <c r="A7" s="4"/>
      <c r="B7" s="29" t="s">
        <v>210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</row>
    <row r="8" spans="1:82" s="1" customForma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</row>
    <row r="9" spans="1:82" s="1" customForma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s="29" customFormat="1" x14ac:dyDescent="0.25">
      <c r="A10" s="29" t="s">
        <v>223</v>
      </c>
    </row>
    <row r="11" spans="1:82" s="29" customFormat="1" x14ac:dyDescent="0.25">
      <c r="A11" s="29" t="s">
        <v>226</v>
      </c>
    </row>
    <row r="12" spans="1:82" s="29" customFormat="1" x14ac:dyDescent="0.25">
      <c r="A12" s="29" t="s">
        <v>307</v>
      </c>
    </row>
    <row r="13" spans="1:82" s="29" customFormat="1" x14ac:dyDescent="0.25">
      <c r="A13" s="29" t="s">
        <v>215</v>
      </c>
    </row>
    <row r="14" spans="1:82" s="29" customFormat="1" x14ac:dyDescent="0.25"/>
    <row r="15" spans="1:82" s="29" customFormat="1" x14ac:dyDescent="0.25">
      <c r="A15" s="31" t="s">
        <v>2</v>
      </c>
    </row>
    <row r="16" spans="1:82" s="29" customFormat="1" x14ac:dyDescent="0.25">
      <c r="A16" s="29" t="s">
        <v>218</v>
      </c>
    </row>
    <row r="17" spans="1:1" s="29" customFormat="1" x14ac:dyDescent="0.25">
      <c r="A17" s="29" t="s">
        <v>220</v>
      </c>
    </row>
    <row r="18" spans="1:1" s="29" customFormat="1" x14ac:dyDescent="0.25">
      <c r="A18" s="1" t="s">
        <v>219</v>
      </c>
    </row>
    <row r="19" spans="1:1" s="29" customFormat="1" x14ac:dyDescent="0.25"/>
    <row r="20" spans="1:1" s="29" customFormat="1" x14ac:dyDescent="0.25"/>
    <row r="21" spans="1:1" s="29" customFormat="1" x14ac:dyDescent="0.25"/>
    <row r="22" spans="1:1" s="29" customFormat="1" x14ac:dyDescent="0.25"/>
    <row r="23" spans="1:1" s="29" customFormat="1" x14ac:dyDescent="0.25"/>
    <row r="24" spans="1:1" s="29" customFormat="1" x14ac:dyDescent="0.25"/>
    <row r="25" spans="1:1" s="29" customFormat="1" x14ac:dyDescent="0.25"/>
    <row r="26" spans="1:1" s="29" customFormat="1" x14ac:dyDescent="0.25"/>
    <row r="27" spans="1:1" s="29" customFormat="1" x14ac:dyDescent="0.25"/>
    <row r="28" spans="1:1" s="29" customFormat="1" x14ac:dyDescent="0.25"/>
    <row r="29" spans="1:1" s="29" customFormat="1" x14ac:dyDescent="0.25"/>
    <row r="30" spans="1:1" s="29" customFormat="1" x14ac:dyDescent="0.25"/>
    <row r="31" spans="1:1" s="29" customFormat="1" x14ac:dyDescent="0.25"/>
    <row r="32" spans="1:1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A2:AR29"/>
  <sheetViews>
    <sheetView workbookViewId="0">
      <selection activeCell="H39" sqref="H39"/>
    </sheetView>
  </sheetViews>
  <sheetFormatPr defaultRowHeight="15" x14ac:dyDescent="0.25"/>
  <cols>
    <col min="1" max="1" width="32.28515625" style="29" customWidth="1"/>
    <col min="2" max="13" width="9.140625" style="29"/>
    <col min="14" max="14" width="5.42578125" style="29" customWidth="1"/>
    <col min="15" max="16384" width="9.140625" style="29"/>
  </cols>
  <sheetData>
    <row r="2" spans="1:44" x14ac:dyDescent="0.25">
      <c r="A2" s="28" t="s">
        <v>209</v>
      </c>
    </row>
    <row r="4" spans="1:44" x14ac:dyDescent="0.25">
      <c r="B4" s="28">
        <v>2010</v>
      </c>
      <c r="C4" s="28">
        <v>2011</v>
      </c>
      <c r="D4" s="28">
        <v>2012</v>
      </c>
      <c r="E4" s="28">
        <v>2013</v>
      </c>
      <c r="F4" s="242">
        <v>2014</v>
      </c>
      <c r="G4" s="242">
        <v>2015</v>
      </c>
      <c r="H4" s="242">
        <v>2016</v>
      </c>
      <c r="I4" s="242" t="s">
        <v>166</v>
      </c>
      <c r="J4" s="242" t="s">
        <v>167</v>
      </c>
      <c r="K4" s="242" t="s">
        <v>168</v>
      </c>
      <c r="L4" s="242" t="s">
        <v>169</v>
      </c>
      <c r="M4" s="242" t="s">
        <v>200</v>
      </c>
    </row>
    <row r="5" spans="1:44" x14ac:dyDescent="0.25">
      <c r="A5" s="29" t="s">
        <v>201</v>
      </c>
      <c r="B5" s="201">
        <f t="shared" ref="B5:H6" si="0">G25</f>
        <v>-2.6098343132014965</v>
      </c>
      <c r="C5" s="201">
        <f t="shared" si="0"/>
        <v>-1.0443492881052883</v>
      </c>
      <c r="D5" s="201">
        <f t="shared" si="0"/>
        <v>-2.1832596737623442</v>
      </c>
      <c r="E5" s="201">
        <f t="shared" si="0"/>
        <v>-2.6138744356686896</v>
      </c>
      <c r="F5" s="201">
        <f t="shared" si="0"/>
        <v>-3.2106251885883372</v>
      </c>
      <c r="G5" s="201">
        <f t="shared" si="0"/>
        <v>-2.7244836125412131</v>
      </c>
      <c r="H5" s="201">
        <f t="shared" si="0"/>
        <v>-1.7508058344734829</v>
      </c>
      <c r="I5" s="160">
        <v>-1.2</v>
      </c>
      <c r="J5" s="269">
        <v>-1.4</v>
      </c>
      <c r="K5" s="160">
        <v>-1</v>
      </c>
      <c r="L5" s="160">
        <v>-0.9</v>
      </c>
      <c r="M5" s="160">
        <v>-1.2</v>
      </c>
      <c r="O5" s="1" t="s">
        <v>112</v>
      </c>
    </row>
    <row r="6" spans="1:44" x14ac:dyDescent="0.25">
      <c r="A6" s="243" t="s">
        <v>202</v>
      </c>
      <c r="B6" s="201">
        <f t="shared" si="0"/>
        <v>-5.318546231961518</v>
      </c>
      <c r="C6" s="201">
        <f t="shared" si="0"/>
        <v>-3.2519086295963304</v>
      </c>
      <c r="D6" s="201">
        <f t="shared" si="0"/>
        <v>-3.704333985675174</v>
      </c>
      <c r="E6" s="201">
        <f t="shared" si="0"/>
        <v>-3.727291504785136</v>
      </c>
      <c r="F6" s="201">
        <f t="shared" si="0"/>
        <v>-3.7771202195898264</v>
      </c>
      <c r="G6" s="201">
        <f t="shared" si="0"/>
        <v>-3.0241290956718405</v>
      </c>
      <c r="H6" s="201">
        <f t="shared" si="0"/>
        <v>-2.6895160355262853</v>
      </c>
      <c r="I6" s="160">
        <v>-2.2999999999999998</v>
      </c>
      <c r="J6" s="160">
        <v>-2</v>
      </c>
      <c r="K6" s="160">
        <v>-1.4</v>
      </c>
      <c r="L6" s="160">
        <v>-1.1000000000000001</v>
      </c>
      <c r="M6" s="160">
        <v>-1.3</v>
      </c>
      <c r="O6" s="18"/>
      <c r="P6" s="148" t="s">
        <v>124</v>
      </c>
    </row>
    <row r="7" spans="1:44" x14ac:dyDescent="0.25">
      <c r="A7" s="243" t="s">
        <v>306</v>
      </c>
      <c r="B7" s="201"/>
      <c r="C7" s="201"/>
      <c r="D7" s="201"/>
      <c r="E7" s="201"/>
      <c r="F7" s="201"/>
      <c r="G7" s="201"/>
      <c r="H7" s="201"/>
      <c r="I7" s="160"/>
      <c r="J7" s="160"/>
      <c r="K7" s="160"/>
      <c r="L7" s="160">
        <v>-0.3</v>
      </c>
      <c r="M7" s="160">
        <v>-0.3</v>
      </c>
      <c r="O7" s="160"/>
      <c r="P7" s="31" t="s">
        <v>276</v>
      </c>
      <c r="Q7" s="148"/>
    </row>
    <row r="8" spans="1:44" x14ac:dyDescent="0.25">
      <c r="A8" s="243" t="s">
        <v>203</v>
      </c>
      <c r="B8" s="201">
        <f>G27</f>
        <v>-0.21753073222875469</v>
      </c>
      <c r="C8" s="201">
        <f t="shared" ref="C8:H8" si="1">H27</f>
        <v>-0.53690525171560788</v>
      </c>
      <c r="D8" s="201">
        <f t="shared" si="1"/>
        <v>-1.0681054891813027</v>
      </c>
      <c r="E8" s="201">
        <f t="shared" si="1"/>
        <v>-0.72145885176405788</v>
      </c>
      <c r="F8" s="201">
        <f t="shared" si="1"/>
        <v>-0.7655469791798476</v>
      </c>
      <c r="G8" s="201">
        <f t="shared" si="1"/>
        <v>-0.61980809329089948</v>
      </c>
      <c r="H8" s="201">
        <f t="shared" si="1"/>
        <v>-0.40071423602254019</v>
      </c>
      <c r="I8" s="160">
        <v>-0.1</v>
      </c>
      <c r="J8" s="160">
        <v>-0.3</v>
      </c>
      <c r="K8" s="160">
        <v>-0.4</v>
      </c>
      <c r="L8" s="160">
        <v>-0.2</v>
      </c>
      <c r="M8" s="160">
        <v>-0.2</v>
      </c>
      <c r="P8" s="31"/>
      <c r="Q8" s="148"/>
    </row>
    <row r="9" spans="1:44" x14ac:dyDescent="0.25">
      <c r="A9" s="243" t="s">
        <v>305</v>
      </c>
      <c r="B9" s="201">
        <f>SUM(G28:G29)</f>
        <v>2.9262426509887765</v>
      </c>
      <c r="C9" s="201">
        <f t="shared" ref="C9:H9" si="2">SUM(H28:H29)</f>
        <v>2.7444645932066503</v>
      </c>
      <c r="D9" s="201">
        <f t="shared" si="2"/>
        <v>2.5891798010941325</v>
      </c>
      <c r="E9" s="201">
        <f t="shared" si="2"/>
        <v>1.8348759208805046</v>
      </c>
      <c r="F9" s="201">
        <f t="shared" si="2"/>
        <v>1.3320420101813368</v>
      </c>
      <c r="G9" s="201">
        <f t="shared" si="2"/>
        <v>0.91945357642152681</v>
      </c>
      <c r="H9" s="201">
        <f t="shared" si="2"/>
        <v>1.3394244370753425</v>
      </c>
      <c r="I9" s="160">
        <v>1.1000000000000001</v>
      </c>
      <c r="J9" s="160">
        <v>0.9</v>
      </c>
      <c r="K9" s="160">
        <v>0.8</v>
      </c>
      <c r="L9" s="160">
        <v>0.6</v>
      </c>
      <c r="M9" s="160">
        <v>0.6</v>
      </c>
      <c r="O9" s="20"/>
      <c r="P9" s="31"/>
      <c r="Q9" s="148"/>
    </row>
    <row r="10" spans="1:44" x14ac:dyDescent="0.25">
      <c r="A10" s="244" t="s">
        <v>205</v>
      </c>
      <c r="B10" s="244"/>
      <c r="C10" s="244"/>
      <c r="D10" s="244"/>
      <c r="E10" s="244"/>
      <c r="F10" s="244"/>
      <c r="G10" s="244"/>
      <c r="H10" s="245"/>
      <c r="I10" s="245"/>
      <c r="J10" s="245"/>
      <c r="K10" s="246">
        <v>-0.5</v>
      </c>
      <c r="L10" s="244"/>
      <c r="M10" s="244"/>
    </row>
    <row r="11" spans="1:44" x14ac:dyDescent="0.25">
      <c r="A11" s="29" t="s">
        <v>206</v>
      </c>
      <c r="H11" s="30"/>
      <c r="I11" s="30"/>
      <c r="J11" s="30"/>
      <c r="K11" s="160">
        <v>-0.5</v>
      </c>
    </row>
    <row r="12" spans="1:44" x14ac:dyDescent="0.25">
      <c r="A12" s="29" t="s">
        <v>207</v>
      </c>
      <c r="H12" s="30"/>
      <c r="I12" s="30"/>
      <c r="J12" s="30"/>
      <c r="K12" s="160">
        <v>1</v>
      </c>
    </row>
    <row r="13" spans="1:44" x14ac:dyDescent="0.25">
      <c r="A13" s="29" t="s">
        <v>208</v>
      </c>
      <c r="H13" s="30"/>
      <c r="I13" s="30"/>
      <c r="J13" s="30"/>
      <c r="K13" s="160">
        <v>0</v>
      </c>
    </row>
    <row r="16" spans="1:44" ht="18.75" x14ac:dyDescent="0.3">
      <c r="A16" s="203" t="s">
        <v>170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</row>
    <row r="18" spans="1:13" x14ac:dyDescent="0.25">
      <c r="A18" s="204"/>
      <c r="B18" s="204"/>
      <c r="C18" s="204"/>
      <c r="D18" s="205"/>
      <c r="E18" s="205"/>
      <c r="F18" s="205"/>
      <c r="G18" s="205" t="s">
        <v>171</v>
      </c>
      <c r="H18" s="205" t="s">
        <v>172</v>
      </c>
      <c r="I18" s="205" t="s">
        <v>173</v>
      </c>
      <c r="J18" s="205" t="s">
        <v>174</v>
      </c>
      <c r="K18" s="205" t="s">
        <v>175</v>
      </c>
      <c r="L18" s="205" t="s">
        <v>176</v>
      </c>
      <c r="M18" s="205" t="s">
        <v>204</v>
      </c>
    </row>
    <row r="19" spans="1:13" x14ac:dyDescent="0.25">
      <c r="A19" s="205" t="s">
        <v>177</v>
      </c>
      <c r="B19" s="205" t="s">
        <v>178</v>
      </c>
      <c r="C19" s="205" t="s">
        <v>179</v>
      </c>
      <c r="D19" s="282"/>
      <c r="E19" s="282"/>
      <c r="F19" s="282"/>
      <c r="G19" s="206">
        <v>-4883</v>
      </c>
      <c r="H19" s="206">
        <v>-2056</v>
      </c>
      <c r="I19" s="206">
        <v>-4362</v>
      </c>
      <c r="J19" s="206">
        <v>-5315</v>
      </c>
      <c r="K19" s="206">
        <v>-6597</v>
      </c>
      <c r="L19" s="206">
        <v>-5710</v>
      </c>
      <c r="M19" s="18">
        <v>-3775</v>
      </c>
    </row>
    <row r="20" spans="1:13" x14ac:dyDescent="0.25">
      <c r="A20" s="205" t="s">
        <v>180</v>
      </c>
      <c r="B20" s="205" t="s">
        <v>178</v>
      </c>
      <c r="C20" s="205" t="s">
        <v>179</v>
      </c>
      <c r="D20" s="282"/>
      <c r="E20" s="282"/>
      <c r="F20" s="282"/>
      <c r="G20" s="206">
        <v>-9951</v>
      </c>
      <c r="H20" s="206">
        <v>-6402</v>
      </c>
      <c r="I20" s="206">
        <v>-7401</v>
      </c>
      <c r="J20" s="206">
        <v>-7579</v>
      </c>
      <c r="K20" s="206">
        <v>-7761</v>
      </c>
      <c r="L20" s="206">
        <v>-6338</v>
      </c>
      <c r="M20" s="18">
        <v>-5799</v>
      </c>
    </row>
    <row r="21" spans="1:13" x14ac:dyDescent="0.25">
      <c r="A21" s="205" t="s">
        <v>181</v>
      </c>
      <c r="B21" s="205" t="s">
        <v>178</v>
      </c>
      <c r="C21" s="205" t="s">
        <v>179</v>
      </c>
      <c r="D21" s="282"/>
      <c r="E21" s="282"/>
      <c r="F21" s="282"/>
      <c r="G21" s="206">
        <v>-407</v>
      </c>
      <c r="H21" s="206">
        <v>-1057</v>
      </c>
      <c r="I21" s="206">
        <v>-2134</v>
      </c>
      <c r="J21" s="206">
        <v>-1467</v>
      </c>
      <c r="K21" s="206">
        <v>-1573</v>
      </c>
      <c r="L21" s="206">
        <v>-1299</v>
      </c>
      <c r="M21" s="18">
        <v>-864</v>
      </c>
    </row>
    <row r="22" spans="1:13" x14ac:dyDescent="0.25">
      <c r="A22" s="205" t="s">
        <v>182</v>
      </c>
      <c r="B22" s="205" t="s">
        <v>178</v>
      </c>
      <c r="C22" s="205" t="s">
        <v>179</v>
      </c>
      <c r="D22" s="282"/>
      <c r="E22" s="282"/>
      <c r="F22" s="282"/>
      <c r="G22" s="206">
        <v>5440</v>
      </c>
      <c r="H22" s="206">
        <v>5380</v>
      </c>
      <c r="I22" s="206">
        <v>4778</v>
      </c>
      <c r="J22" s="206">
        <v>3718</v>
      </c>
      <c r="K22" s="206">
        <v>3392</v>
      </c>
      <c r="L22" s="206">
        <v>2746</v>
      </c>
      <c r="M22" s="18">
        <v>2401</v>
      </c>
    </row>
    <row r="23" spans="1:13" x14ac:dyDescent="0.25">
      <c r="A23" s="205" t="s">
        <v>183</v>
      </c>
      <c r="B23" s="205" t="s">
        <v>178</v>
      </c>
      <c r="C23" s="205" t="s">
        <v>179</v>
      </c>
      <c r="D23" s="282"/>
      <c r="E23" s="282"/>
      <c r="F23" s="282"/>
      <c r="G23" s="206">
        <v>35</v>
      </c>
      <c r="H23" s="206">
        <v>23</v>
      </c>
      <c r="I23" s="206">
        <v>395</v>
      </c>
      <c r="J23" s="206">
        <v>13</v>
      </c>
      <c r="K23" s="206">
        <v>-655</v>
      </c>
      <c r="L23" s="206">
        <v>-819</v>
      </c>
      <c r="M23" s="18">
        <v>487</v>
      </c>
    </row>
    <row r="24" spans="1:13" x14ac:dyDescent="0.25">
      <c r="A24" s="205" t="s">
        <v>184</v>
      </c>
      <c r="C24" s="205" t="s">
        <v>179</v>
      </c>
      <c r="D24" s="282"/>
      <c r="E24" s="282"/>
      <c r="F24" s="282"/>
      <c r="G24" s="206">
        <v>187100</v>
      </c>
      <c r="H24" s="206">
        <v>196869</v>
      </c>
      <c r="I24" s="206">
        <v>199793</v>
      </c>
      <c r="J24" s="206">
        <v>203338</v>
      </c>
      <c r="K24" s="206">
        <v>205474</v>
      </c>
      <c r="L24" s="206">
        <v>209581</v>
      </c>
      <c r="M24" s="18">
        <v>215615</v>
      </c>
    </row>
    <row r="25" spans="1:13" x14ac:dyDescent="0.25">
      <c r="A25" s="205" t="s">
        <v>177</v>
      </c>
      <c r="C25" s="205" t="s">
        <v>185</v>
      </c>
      <c r="D25" s="202"/>
      <c r="E25" s="202"/>
      <c r="F25" s="202"/>
      <c r="G25" s="202">
        <f t="shared" ref="G25:M29" si="3">100*G19/G$24</f>
        <v>-2.6098343132014965</v>
      </c>
      <c r="H25" s="202">
        <f t="shared" si="3"/>
        <v>-1.0443492881052883</v>
      </c>
      <c r="I25" s="202">
        <f t="shared" si="3"/>
        <v>-2.1832596737623442</v>
      </c>
      <c r="J25" s="202">
        <f t="shared" si="3"/>
        <v>-2.6138744356686896</v>
      </c>
      <c r="K25" s="202">
        <f t="shared" si="3"/>
        <v>-3.2106251885883372</v>
      </c>
      <c r="L25" s="202">
        <f t="shared" si="3"/>
        <v>-2.7244836125412131</v>
      </c>
      <c r="M25" s="202">
        <f t="shared" si="3"/>
        <v>-1.7508058344734829</v>
      </c>
    </row>
    <row r="26" spans="1:13" x14ac:dyDescent="0.25">
      <c r="A26" s="205" t="s">
        <v>180</v>
      </c>
      <c r="C26" s="205" t="s">
        <v>185</v>
      </c>
      <c r="D26" s="202"/>
      <c r="E26" s="202"/>
      <c r="F26" s="202"/>
      <c r="G26" s="202">
        <f t="shared" si="3"/>
        <v>-5.318546231961518</v>
      </c>
      <c r="H26" s="202">
        <f t="shared" si="3"/>
        <v>-3.2519086295963304</v>
      </c>
      <c r="I26" s="202">
        <f t="shared" si="3"/>
        <v>-3.704333985675174</v>
      </c>
      <c r="J26" s="202">
        <f t="shared" si="3"/>
        <v>-3.727291504785136</v>
      </c>
      <c r="K26" s="202">
        <f t="shared" si="3"/>
        <v>-3.7771202195898264</v>
      </c>
      <c r="L26" s="202">
        <f t="shared" si="3"/>
        <v>-3.0241290956718405</v>
      </c>
      <c r="M26" s="202">
        <f t="shared" si="3"/>
        <v>-2.6895160355262853</v>
      </c>
    </row>
    <row r="27" spans="1:13" x14ac:dyDescent="0.25">
      <c r="A27" s="205" t="s">
        <v>181</v>
      </c>
      <c r="C27" s="205" t="s">
        <v>185</v>
      </c>
      <c r="D27" s="202"/>
      <c r="E27" s="202"/>
      <c r="F27" s="202"/>
      <c r="G27" s="202">
        <f t="shared" si="3"/>
        <v>-0.21753073222875469</v>
      </c>
      <c r="H27" s="202">
        <f t="shared" si="3"/>
        <v>-0.53690525171560788</v>
      </c>
      <c r="I27" s="202">
        <f t="shared" si="3"/>
        <v>-1.0681054891813027</v>
      </c>
      <c r="J27" s="202">
        <f t="shared" si="3"/>
        <v>-0.72145885176405788</v>
      </c>
      <c r="K27" s="202">
        <f t="shared" si="3"/>
        <v>-0.7655469791798476</v>
      </c>
      <c r="L27" s="202">
        <f t="shared" si="3"/>
        <v>-0.61980809329089948</v>
      </c>
      <c r="M27" s="202">
        <f t="shared" si="3"/>
        <v>-0.40071423602254019</v>
      </c>
    </row>
    <row r="28" spans="1:13" x14ac:dyDescent="0.25">
      <c r="A28" s="205" t="s">
        <v>182</v>
      </c>
      <c r="C28" s="205" t="s">
        <v>185</v>
      </c>
      <c r="D28" s="202"/>
      <c r="E28" s="202"/>
      <c r="F28" s="202"/>
      <c r="G28" s="202">
        <f t="shared" si="3"/>
        <v>2.9075360769641905</v>
      </c>
      <c r="H28" s="202">
        <f t="shared" si="3"/>
        <v>2.7327816974739547</v>
      </c>
      <c r="I28" s="202">
        <f t="shared" si="3"/>
        <v>2.3914751768079965</v>
      </c>
      <c r="J28" s="202">
        <f t="shared" si="3"/>
        <v>1.8284826249889348</v>
      </c>
      <c r="K28" s="202">
        <f t="shared" si="3"/>
        <v>1.650817135014649</v>
      </c>
      <c r="L28" s="202">
        <f t="shared" si="3"/>
        <v>1.3102332749629022</v>
      </c>
      <c r="M28" s="202">
        <f t="shared" si="3"/>
        <v>1.1135588896876376</v>
      </c>
    </row>
    <row r="29" spans="1:13" x14ac:dyDescent="0.25">
      <c r="A29" s="205" t="s">
        <v>183</v>
      </c>
      <c r="C29" s="205" t="s">
        <v>185</v>
      </c>
      <c r="D29" s="202"/>
      <c r="E29" s="202"/>
      <c r="F29" s="202"/>
      <c r="G29" s="202">
        <f t="shared" si="3"/>
        <v>1.8706574024585781E-2</v>
      </c>
      <c r="H29" s="202">
        <f t="shared" si="3"/>
        <v>1.1682895732695346E-2</v>
      </c>
      <c r="I29" s="202">
        <f t="shared" si="3"/>
        <v>0.19770462428613614</v>
      </c>
      <c r="J29" s="202">
        <f t="shared" si="3"/>
        <v>6.393295891569702E-3</v>
      </c>
      <c r="K29" s="202">
        <f t="shared" si="3"/>
        <v>-0.31877512483331222</v>
      </c>
      <c r="L29" s="202">
        <f t="shared" si="3"/>
        <v>-0.3907796985413754</v>
      </c>
      <c r="M29" s="202">
        <f t="shared" si="3"/>
        <v>0.22586554738770492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Z98"/>
  <sheetViews>
    <sheetView topLeftCell="A16" zoomScale="90" zoomScaleNormal="90" workbookViewId="0">
      <selection activeCell="Q40" sqref="Q40"/>
    </sheetView>
  </sheetViews>
  <sheetFormatPr defaultRowHeight="15" x14ac:dyDescent="0.25"/>
  <cols>
    <col min="1" max="1" width="5.7109375" style="1" customWidth="1"/>
    <col min="2" max="2" width="14.85546875" customWidth="1"/>
    <col min="3" max="3" width="12.140625" customWidth="1"/>
    <col min="4" max="4" width="13.5703125" style="1" customWidth="1"/>
    <col min="5" max="5" width="13" style="1" customWidth="1"/>
    <col min="6" max="6" width="9.7109375" customWidth="1"/>
    <col min="7" max="7" width="12.140625" customWidth="1"/>
    <col min="8" max="8" width="13.28515625" customWidth="1"/>
    <col min="9" max="9" width="14.42578125" customWidth="1"/>
    <col min="10" max="10" width="14.42578125" style="1" customWidth="1"/>
    <col min="11" max="11" width="3.28515625" customWidth="1"/>
    <col min="12" max="12" width="13.5703125" customWidth="1"/>
    <col min="13" max="13" width="10.7109375" customWidth="1"/>
    <col min="14" max="14" width="13.5703125" customWidth="1"/>
    <col min="15" max="15" width="12" customWidth="1"/>
    <col min="16" max="16" width="14.28515625" customWidth="1"/>
    <col min="17" max="17" width="17.5703125" customWidth="1"/>
    <col min="18" max="18" width="14.42578125" customWidth="1"/>
    <col min="19" max="19" width="9" customWidth="1"/>
    <col min="20" max="20" width="7.42578125" customWidth="1"/>
    <col min="21" max="21" width="12.28515625" customWidth="1"/>
    <col min="22" max="22" width="12.140625" customWidth="1"/>
    <col min="23" max="23" width="15.140625" customWidth="1"/>
    <col min="24" max="24" width="2.5703125" customWidth="1"/>
    <col min="25" max="52" width="9.140625" style="29"/>
  </cols>
  <sheetData>
    <row r="1" spans="1:5" s="29" customFormat="1" x14ac:dyDescent="0.25">
      <c r="A1" s="29" t="s">
        <v>211</v>
      </c>
    </row>
    <row r="2" spans="1:5" s="29" customFormat="1" x14ac:dyDescent="0.25">
      <c r="A2" s="29" t="s">
        <v>142</v>
      </c>
    </row>
    <row r="3" spans="1:5" s="29" customFormat="1" x14ac:dyDescent="0.25">
      <c r="A3" s="29" t="s">
        <v>3</v>
      </c>
    </row>
    <row r="4" spans="1:5" s="29" customFormat="1" x14ac:dyDescent="0.25">
      <c r="C4" s="32" t="s">
        <v>4</v>
      </c>
      <c r="D4" s="32"/>
      <c r="E4" s="32"/>
    </row>
    <row r="5" spans="1:5" s="29" customFormat="1" x14ac:dyDescent="0.25">
      <c r="A5" s="29" t="s">
        <v>5</v>
      </c>
    </row>
    <row r="6" spans="1:5" s="29" customFormat="1" x14ac:dyDescent="0.25">
      <c r="A6" s="29" t="s">
        <v>152</v>
      </c>
    </row>
    <row r="7" spans="1:5" s="29" customFormat="1" x14ac:dyDescent="0.25">
      <c r="A7" s="29" t="s">
        <v>7</v>
      </c>
    </row>
    <row r="8" spans="1:5" s="29" customFormat="1" x14ac:dyDescent="0.25">
      <c r="C8" s="32" t="s">
        <v>8</v>
      </c>
      <c r="D8" s="32"/>
      <c r="E8" s="32"/>
    </row>
    <row r="9" spans="1:5" s="29" customFormat="1" x14ac:dyDescent="0.25">
      <c r="A9" s="29" t="s">
        <v>187</v>
      </c>
      <c r="C9" s="32"/>
      <c r="D9" s="32"/>
      <c r="E9" s="32"/>
    </row>
    <row r="10" spans="1:5" s="29" customFormat="1" x14ac:dyDescent="0.25">
      <c r="C10" s="32"/>
      <c r="D10" s="32"/>
      <c r="E10" s="32"/>
    </row>
    <row r="11" spans="1:5" s="29" customFormat="1" x14ac:dyDescent="0.25">
      <c r="A11" s="29" t="s">
        <v>127</v>
      </c>
      <c r="C11" s="32"/>
      <c r="D11" s="32"/>
      <c r="E11" s="32"/>
    </row>
    <row r="12" spans="1:5" s="29" customFormat="1" x14ac:dyDescent="0.25">
      <c r="A12" s="29" t="s">
        <v>153</v>
      </c>
    </row>
    <row r="13" spans="1:5" s="29" customFormat="1" x14ac:dyDescent="0.25">
      <c r="A13" s="29" t="s">
        <v>50</v>
      </c>
    </row>
    <row r="14" spans="1:5" s="29" customFormat="1" x14ac:dyDescent="0.25"/>
    <row r="15" spans="1:5" s="31" customFormat="1" x14ac:dyDescent="0.25">
      <c r="A15" s="31" t="s">
        <v>157</v>
      </c>
    </row>
    <row r="16" spans="1:5" s="31" customFormat="1" x14ac:dyDescent="0.25">
      <c r="A16" s="31" t="s">
        <v>227</v>
      </c>
    </row>
    <row r="17" spans="1:38" s="31" customFormat="1" x14ac:dyDescent="0.25">
      <c r="A17" s="31" t="s">
        <v>231</v>
      </c>
    </row>
    <row r="18" spans="1:38" s="29" customFormat="1" x14ac:dyDescent="0.25"/>
    <row r="19" spans="1:38" s="31" customFormat="1" x14ac:dyDescent="0.25">
      <c r="A19" s="337" t="s">
        <v>224</v>
      </c>
    </row>
    <row r="20" spans="1:38" s="31" customFormat="1" x14ac:dyDescent="0.25">
      <c r="A20" s="31" t="s">
        <v>150</v>
      </c>
    </row>
    <row r="21" spans="1:38" s="29" customFormat="1" x14ac:dyDescent="0.25">
      <c r="A21" s="182"/>
    </row>
    <row r="22" spans="1:38" s="29" customFormat="1" x14ac:dyDescent="0.25">
      <c r="A22" s="28" t="s">
        <v>228</v>
      </c>
    </row>
    <row r="23" spans="1:38" s="29" customFormat="1" x14ac:dyDescent="0.25">
      <c r="A23" s="28"/>
    </row>
    <row r="24" spans="1:38" s="29" customFormat="1" x14ac:dyDescent="0.25"/>
    <row r="25" spans="1:38" s="5" customFormat="1" ht="18.75" x14ac:dyDescent="0.3">
      <c r="A25" s="163"/>
      <c r="B25" s="422" t="s">
        <v>140</v>
      </c>
      <c r="C25" s="422"/>
      <c r="D25" s="422"/>
      <c r="E25" s="422"/>
      <c r="F25" s="422"/>
      <c r="G25" s="422"/>
      <c r="H25" s="422"/>
      <c r="I25" s="422"/>
      <c r="J25" s="238"/>
      <c r="K25" s="249"/>
      <c r="L25" s="422" t="s">
        <v>141</v>
      </c>
      <c r="M25" s="422"/>
      <c r="N25" s="422"/>
      <c r="O25" s="422"/>
      <c r="P25" s="422"/>
      <c r="Q25" s="42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6" customFormat="1" ht="73.5" customHeight="1" x14ac:dyDescent="0.25">
      <c r="A26" s="184"/>
      <c r="B26" s="185" t="s">
        <v>212</v>
      </c>
      <c r="C26" s="184" t="s">
        <v>155</v>
      </c>
      <c r="D26" s="188" t="s">
        <v>154</v>
      </c>
      <c r="E26" s="189" t="s">
        <v>143</v>
      </c>
      <c r="F26" s="180" t="s">
        <v>144</v>
      </c>
      <c r="G26" s="180" t="s">
        <v>145</v>
      </c>
      <c r="H26" s="185" t="s">
        <v>146</v>
      </c>
      <c r="I26" s="180" t="s">
        <v>147</v>
      </c>
      <c r="J26" s="184" t="s">
        <v>193</v>
      </c>
      <c r="K26" s="250"/>
      <c r="L26" s="180" t="s">
        <v>156</v>
      </c>
      <c r="M26" s="180" t="s">
        <v>230</v>
      </c>
      <c r="N26" s="180" t="s">
        <v>137</v>
      </c>
      <c r="O26" s="180" t="s">
        <v>138</v>
      </c>
      <c r="P26" s="180" t="s">
        <v>149</v>
      </c>
      <c r="Q26" s="183" t="s">
        <v>139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s="6" customFormat="1" ht="30.75" customHeight="1" x14ac:dyDescent="0.25">
      <c r="A27" s="179" t="s">
        <v>15</v>
      </c>
      <c r="B27" s="186" t="s">
        <v>194</v>
      </c>
      <c r="C27" s="184" t="s">
        <v>35</v>
      </c>
      <c r="D27" s="180" t="s">
        <v>35</v>
      </c>
      <c r="E27" s="183" t="s">
        <v>148</v>
      </c>
      <c r="F27" s="180"/>
      <c r="G27" s="180" t="s">
        <v>195</v>
      </c>
      <c r="H27" s="186" t="s">
        <v>194</v>
      </c>
      <c r="I27" s="180" t="s">
        <v>195</v>
      </c>
      <c r="J27" s="179" t="s">
        <v>195</v>
      </c>
      <c r="K27" s="250"/>
      <c r="L27" s="181"/>
      <c r="M27" s="181"/>
      <c r="N27" s="181"/>
      <c r="O27" s="181"/>
      <c r="P27" s="181"/>
      <c r="Q27" s="237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s="3" customFormat="1" x14ac:dyDescent="0.25">
      <c r="A28" s="46">
        <v>2016</v>
      </c>
      <c r="B28" s="187">
        <v>-1.7480230967233261</v>
      </c>
      <c r="C28" s="247">
        <v>190.13038</v>
      </c>
      <c r="D28" s="248">
        <v>194.69164831241642</v>
      </c>
      <c r="E28" s="157">
        <f t="shared" ref="E28:E30" si="0">(C28-D28)/D28*100</f>
        <v>-2.3428166292459927</v>
      </c>
      <c r="F28" s="158">
        <v>0.57410000000000005</v>
      </c>
      <c r="G28" s="54">
        <f t="shared" ref="G28:G30" si="1">E28*F28</f>
        <v>-1.3450110268501245</v>
      </c>
      <c r="H28" s="187">
        <v>0</v>
      </c>
      <c r="I28" s="54">
        <f t="shared" ref="I28:I30" si="2">B28-G28-H28</f>
        <v>-0.40301206987320159</v>
      </c>
      <c r="J28" s="170">
        <v>-0.5</v>
      </c>
      <c r="K28" s="190"/>
      <c r="L28" s="57"/>
      <c r="M28" s="258"/>
      <c r="N28" s="54"/>
      <c r="O28" s="258"/>
      <c r="P28" s="54"/>
      <c r="Q28" s="27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s="2" customFormat="1" x14ac:dyDescent="0.25">
      <c r="A29" s="149" t="s">
        <v>166</v>
      </c>
      <c r="B29" s="259">
        <v>-1.1703239349558263</v>
      </c>
      <c r="C29" s="260">
        <v>195.5966250708108</v>
      </c>
      <c r="D29" s="261">
        <v>197.02299008270737</v>
      </c>
      <c r="E29" s="156">
        <f t="shared" si="0"/>
        <v>-0.72395866659916042</v>
      </c>
      <c r="F29" s="262">
        <v>0.57410000000000005</v>
      </c>
      <c r="G29" s="57">
        <f t="shared" si="1"/>
        <v>-0.41562467049457802</v>
      </c>
      <c r="H29" s="259">
        <v>0</v>
      </c>
      <c r="I29" s="57">
        <f t="shared" si="2"/>
        <v>-0.75469926446124824</v>
      </c>
      <c r="J29" s="169">
        <v>-0.5</v>
      </c>
      <c r="K29" s="251"/>
      <c r="L29" s="57">
        <f>I29-I28</f>
        <v>-0.35168719458804665</v>
      </c>
      <c r="M29" s="261">
        <v>-0.69698793012679838</v>
      </c>
      <c r="N29" s="57">
        <f>M29-L29</f>
        <v>-0.34530073553875174</v>
      </c>
      <c r="O29" s="254" t="s">
        <v>98</v>
      </c>
      <c r="P29" s="57"/>
      <c r="Q29" s="255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s="2" customFormat="1" x14ac:dyDescent="0.25">
      <c r="A30" s="150" t="s">
        <v>167</v>
      </c>
      <c r="B30" s="272">
        <v>-1.4310411771961515</v>
      </c>
      <c r="C30" s="273">
        <v>199.70822811245293</v>
      </c>
      <c r="D30" s="274">
        <v>199.77046832899407</v>
      </c>
      <c r="E30" s="172">
        <f t="shared" si="0"/>
        <v>-3.1155864558839889E-2</v>
      </c>
      <c r="F30" s="275">
        <v>0.57410000000000005</v>
      </c>
      <c r="G30" s="159">
        <f t="shared" si="1"/>
        <v>-1.7886581843229981E-2</v>
      </c>
      <c r="H30" s="272">
        <v>-7.9231182682974077E-2</v>
      </c>
      <c r="I30" s="159">
        <f t="shared" si="2"/>
        <v>-1.3339234126699475</v>
      </c>
      <c r="J30" s="171">
        <v>-0.5</v>
      </c>
      <c r="K30" s="276"/>
      <c r="L30" s="159">
        <f>I30-I29</f>
        <v>-0.57922414820869927</v>
      </c>
      <c r="M30" s="274">
        <v>-0.34530073553875185</v>
      </c>
      <c r="N30" s="159">
        <f>M30-L30</f>
        <v>0.23392341266994743</v>
      </c>
      <c r="O30" s="256" t="s">
        <v>98</v>
      </c>
      <c r="P30" s="159">
        <f t="shared" ref="P30" si="3">(N30+N29)/2</f>
        <v>-5.5688661434402154E-2</v>
      </c>
      <c r="Q30" s="257" t="s">
        <v>98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s="1" customFormat="1" x14ac:dyDescent="0.25">
      <c r="A31" s="148" t="s">
        <v>213</v>
      </c>
      <c r="B31" s="264"/>
      <c r="C31" s="248"/>
      <c r="D31" s="248"/>
      <c r="E31" s="264"/>
      <c r="F31" s="263"/>
      <c r="G31" s="264"/>
      <c r="H31" s="263"/>
      <c r="I31" s="264"/>
      <c r="J31" s="264"/>
      <c r="K31" s="263"/>
      <c r="L31" s="54"/>
      <c r="M31" s="258"/>
      <c r="N31" s="54"/>
      <c r="O31" s="254"/>
      <c r="P31" s="264"/>
      <c r="Q31" s="254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9" customFormat="1" x14ac:dyDescent="0.25">
      <c r="A32" s="29" t="s">
        <v>229</v>
      </c>
      <c r="I32" s="148"/>
      <c r="J32" s="148"/>
      <c r="L32" s="162"/>
      <c r="M32" s="162"/>
      <c r="Q32" s="148"/>
    </row>
    <row r="33" spans="3:3" s="29" customFormat="1" x14ac:dyDescent="0.25"/>
    <row r="34" spans="3:3" s="29" customFormat="1" x14ac:dyDescent="0.25">
      <c r="C34" s="202"/>
    </row>
    <row r="35" spans="3:3" s="29" customFormat="1" x14ac:dyDescent="0.25">
      <c r="C35" s="202"/>
    </row>
    <row r="36" spans="3:3" s="29" customFormat="1" x14ac:dyDescent="0.25">
      <c r="C36" s="202"/>
    </row>
    <row r="37" spans="3:3" s="29" customFormat="1" x14ac:dyDescent="0.25">
      <c r="C37" s="202"/>
    </row>
    <row r="38" spans="3:3" s="29" customFormat="1" x14ac:dyDescent="0.25">
      <c r="C38" s="202"/>
    </row>
    <row r="39" spans="3:3" s="29" customFormat="1" x14ac:dyDescent="0.25">
      <c r="C39" s="202"/>
    </row>
    <row r="40" spans="3:3" s="29" customFormat="1" x14ac:dyDescent="0.25"/>
    <row r="41" spans="3:3" s="29" customFormat="1" x14ac:dyDescent="0.25"/>
    <row r="42" spans="3:3" s="29" customFormat="1" x14ac:dyDescent="0.25"/>
    <row r="43" spans="3:3" s="29" customFormat="1" x14ac:dyDescent="0.25"/>
    <row r="44" spans="3:3" s="29" customFormat="1" x14ac:dyDescent="0.25"/>
    <row r="45" spans="3:3" s="29" customFormat="1" x14ac:dyDescent="0.25"/>
    <row r="46" spans="3:3" s="29" customFormat="1" x14ac:dyDescent="0.25"/>
    <row r="47" spans="3:3" s="29" customFormat="1" x14ac:dyDescent="0.25"/>
    <row r="48" spans="3:3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</sheetData>
  <mergeCells count="2">
    <mergeCell ref="B25:I25"/>
    <mergeCell ref="L25:Q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620"/>
  <sheetViews>
    <sheetView zoomScale="90" zoomScaleNormal="90" workbookViewId="0">
      <selection activeCell="I47" sqref="I47"/>
    </sheetView>
  </sheetViews>
  <sheetFormatPr defaultRowHeight="15" x14ac:dyDescent="0.25"/>
  <cols>
    <col min="1" max="1" width="6.42578125" style="3" customWidth="1"/>
    <col min="2" max="2" width="21.7109375" style="3" customWidth="1"/>
    <col min="3" max="3" width="11.140625" style="16" customWidth="1"/>
    <col min="4" max="4" width="13.5703125" style="3" customWidth="1"/>
    <col min="5" max="5" width="12.85546875" style="3" customWidth="1"/>
    <col min="6" max="6" width="18.5703125" style="3" customWidth="1"/>
    <col min="7" max="7" width="15.42578125" style="3" customWidth="1"/>
    <col min="8" max="8" width="10" style="3" customWidth="1"/>
    <col min="9" max="9" width="23.28515625" style="3" customWidth="1"/>
    <col min="10" max="10" width="12.28515625" style="3" customWidth="1"/>
    <col min="11" max="11" width="17.7109375" style="3" customWidth="1"/>
    <col min="12" max="12" width="12.7109375" style="3" customWidth="1"/>
    <col min="13" max="13" width="10" style="3" customWidth="1"/>
    <col min="14" max="14" width="14.5703125" style="3" customWidth="1"/>
    <col min="15" max="35" width="9.140625" style="31"/>
    <col min="36" max="16384" width="9.140625" style="3"/>
  </cols>
  <sheetData>
    <row r="1" spans="1:15" x14ac:dyDescent="0.25">
      <c r="A1" s="31" t="s">
        <v>51</v>
      </c>
      <c r="B1" s="31"/>
      <c r="C1" s="3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x14ac:dyDescent="0.25">
      <c r="A2" s="31" t="s">
        <v>196</v>
      </c>
      <c r="B2" s="31"/>
      <c r="C2" s="3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31" t="s">
        <v>111</v>
      </c>
      <c r="B3" s="31"/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x14ac:dyDescent="0.25">
      <c r="A4" s="31" t="s">
        <v>107</v>
      </c>
      <c r="B4" s="31"/>
      <c r="C4" s="36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18" x14ac:dyDescent="0.35">
      <c r="A5" s="31" t="s">
        <v>85</v>
      </c>
      <c r="B5" s="31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x14ac:dyDescent="0.25">
      <c r="A6" s="31" t="s">
        <v>84</v>
      </c>
      <c r="B6" s="31"/>
      <c r="C6" s="36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x14ac:dyDescent="0.25">
      <c r="A7" s="31"/>
      <c r="B7" s="31"/>
      <c r="C7" s="36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5" s="31" customFormat="1" x14ac:dyDescent="0.25">
      <c r="A8" s="31" t="s">
        <v>232</v>
      </c>
      <c r="C8" s="36"/>
    </row>
    <row r="9" spans="1:15" s="31" customFormat="1" ht="18" x14ac:dyDescent="0.35">
      <c r="A9" s="31" t="s">
        <v>122</v>
      </c>
      <c r="C9" s="36"/>
    </row>
    <row r="10" spans="1:15" s="31" customFormat="1" ht="18" x14ac:dyDescent="0.35">
      <c r="A10" s="31" t="s">
        <v>128</v>
      </c>
      <c r="C10" s="36"/>
    </row>
    <row r="11" spans="1:15" s="31" customFormat="1" x14ac:dyDescent="0.25">
      <c r="A11" s="31" t="s">
        <v>110</v>
      </c>
      <c r="C11" s="36"/>
    </row>
    <row r="12" spans="1:15" s="31" customFormat="1" x14ac:dyDescent="0.25">
      <c r="C12" s="36"/>
      <c r="K12" s="31" t="s">
        <v>108</v>
      </c>
    </row>
    <row r="13" spans="1:15" ht="18" x14ac:dyDescent="0.35">
      <c r="A13" s="31"/>
      <c r="B13" s="21" t="s">
        <v>58</v>
      </c>
      <c r="C13" s="22" t="s">
        <v>79</v>
      </c>
      <c r="D13" s="25">
        <f>D16-K16</f>
        <v>0.57361998830000005</v>
      </c>
      <c r="E13" s="41"/>
      <c r="F13" s="41"/>
      <c r="G13" s="41"/>
      <c r="H13" s="41"/>
      <c r="I13" s="41"/>
      <c r="J13" s="41"/>
      <c r="K13" s="27"/>
      <c r="L13" s="3" t="s">
        <v>129</v>
      </c>
    </row>
    <row r="14" spans="1:15" s="31" customFormat="1" x14ac:dyDescent="0.25">
      <c r="B14" s="37"/>
      <c r="C14" s="38"/>
      <c r="D14" s="39"/>
      <c r="E14" s="40"/>
      <c r="F14" s="41"/>
      <c r="G14" s="41"/>
      <c r="H14" s="41"/>
      <c r="I14" s="41"/>
      <c r="J14" s="41"/>
      <c r="K14" s="41"/>
      <c r="L14" s="41"/>
      <c r="M14" s="41"/>
      <c r="N14" s="41"/>
    </row>
    <row r="15" spans="1:15" s="31" customFormat="1" x14ac:dyDescent="0.25">
      <c r="B15" s="42" t="s">
        <v>59</v>
      </c>
      <c r="C15" s="42"/>
      <c r="D15" s="42"/>
      <c r="E15" s="42"/>
      <c r="F15" s="42"/>
      <c r="G15" s="42"/>
      <c r="H15" s="42"/>
      <c r="I15" s="42" t="s">
        <v>60</v>
      </c>
      <c r="J15" s="42"/>
      <c r="K15" s="42"/>
      <c r="L15" s="42"/>
      <c r="M15" s="42"/>
      <c r="O15" s="41"/>
    </row>
    <row r="16" spans="1:15" ht="18" x14ac:dyDescent="0.35">
      <c r="A16" s="31"/>
      <c r="B16" s="85" t="s">
        <v>61</v>
      </c>
      <c r="C16" s="98" t="s">
        <v>89</v>
      </c>
      <c r="D16" s="17">
        <f>(SUM(D22:H22)-1)*D17/100</f>
        <v>-3.028250610000004E-2</v>
      </c>
      <c r="E16" s="66"/>
      <c r="F16" s="66"/>
      <c r="G16" s="66"/>
      <c r="H16" s="67"/>
      <c r="I16" s="85" t="s">
        <v>62</v>
      </c>
      <c r="J16" s="86" t="s">
        <v>90</v>
      </c>
      <c r="K16" s="17">
        <f>(K22-1)*K17/100</f>
        <v>-0.6039024944000001</v>
      </c>
      <c r="L16" s="70"/>
      <c r="M16" s="71"/>
      <c r="N16" s="31"/>
    </row>
    <row r="17" spans="1:24" ht="18" x14ac:dyDescent="0.35">
      <c r="A17" s="31"/>
      <c r="B17" s="87" t="s">
        <v>64</v>
      </c>
      <c r="C17" s="88" t="s">
        <v>113</v>
      </c>
      <c r="D17" s="166">
        <v>53.13</v>
      </c>
      <c r="E17" s="68"/>
      <c r="F17" s="68"/>
      <c r="G17" s="68"/>
      <c r="H17" s="69"/>
      <c r="I17" s="87" t="s">
        <v>65</v>
      </c>
      <c r="J17" s="88" t="s">
        <v>114</v>
      </c>
      <c r="K17" s="166">
        <v>51.08</v>
      </c>
      <c r="L17" s="72"/>
      <c r="M17" s="73"/>
      <c r="N17" s="31"/>
    </row>
    <row r="18" spans="1:24" x14ac:dyDescent="0.25">
      <c r="A18" s="31"/>
      <c r="B18" s="46"/>
      <c r="C18" s="74"/>
      <c r="D18" s="58" t="s">
        <v>54</v>
      </c>
      <c r="E18" s="58" t="s">
        <v>52</v>
      </c>
      <c r="F18" s="58" t="s">
        <v>53</v>
      </c>
      <c r="G18" s="58" t="s">
        <v>55</v>
      </c>
      <c r="H18" s="75" t="s">
        <v>77</v>
      </c>
      <c r="I18" s="46"/>
      <c r="J18" s="76"/>
      <c r="K18" s="77" t="s">
        <v>78</v>
      </c>
      <c r="L18" s="41" t="s">
        <v>56</v>
      </c>
      <c r="M18" s="78" t="s">
        <v>57</v>
      </c>
      <c r="N18" s="31"/>
    </row>
    <row r="19" spans="1:24" ht="18" x14ac:dyDescent="0.35">
      <c r="A19" s="31"/>
      <c r="B19" s="79" t="s">
        <v>66</v>
      </c>
      <c r="C19" s="80" t="s">
        <v>71</v>
      </c>
      <c r="D19" s="81" t="s">
        <v>116</v>
      </c>
      <c r="E19" s="81" t="s">
        <v>117</v>
      </c>
      <c r="F19" s="81" t="s">
        <v>118</v>
      </c>
      <c r="G19" s="81" t="s">
        <v>119</v>
      </c>
      <c r="H19" s="82" t="s">
        <v>120</v>
      </c>
      <c r="I19" s="167" t="s">
        <v>69</v>
      </c>
      <c r="J19" s="80" t="s">
        <v>72</v>
      </c>
      <c r="K19" s="84" t="s">
        <v>86</v>
      </c>
      <c r="L19" s="81" t="s">
        <v>76</v>
      </c>
      <c r="M19" s="82" t="s">
        <v>75</v>
      </c>
      <c r="N19" s="31"/>
    </row>
    <row r="20" spans="1:24" ht="18" x14ac:dyDescent="0.35">
      <c r="A20" s="31"/>
      <c r="B20" s="46" t="s">
        <v>67</v>
      </c>
      <c r="C20" s="99" t="s">
        <v>87</v>
      </c>
      <c r="D20" s="164">
        <v>1.41</v>
      </c>
      <c r="E20" s="164">
        <v>2.0299999999999998</v>
      </c>
      <c r="F20" s="164">
        <v>0.77</v>
      </c>
      <c r="G20" s="164">
        <v>1</v>
      </c>
      <c r="H20" s="165">
        <v>0</v>
      </c>
      <c r="I20" s="46" t="s">
        <v>70</v>
      </c>
      <c r="J20" s="89" t="s">
        <v>87</v>
      </c>
      <c r="K20" s="164">
        <v>-3.66</v>
      </c>
      <c r="L20" s="164">
        <v>0</v>
      </c>
      <c r="M20" s="165">
        <v>0</v>
      </c>
      <c r="N20" s="31"/>
    </row>
    <row r="21" spans="1:24" ht="30" x14ac:dyDescent="0.25">
      <c r="A21" s="31"/>
      <c r="B21" s="90" t="s">
        <v>68</v>
      </c>
      <c r="C21" s="100" t="s">
        <v>88</v>
      </c>
      <c r="D21" s="164">
        <v>26.13</v>
      </c>
      <c r="E21" s="164">
        <v>6.71</v>
      </c>
      <c r="F21" s="164">
        <v>23.41</v>
      </c>
      <c r="G21" s="164">
        <v>25.81</v>
      </c>
      <c r="H21" s="165">
        <v>17.93</v>
      </c>
      <c r="I21" s="90" t="s">
        <v>91</v>
      </c>
      <c r="J21" s="91" t="s">
        <v>73</v>
      </c>
      <c r="K21" s="164">
        <v>4.9800000000000004</v>
      </c>
      <c r="L21" s="164">
        <v>7.85</v>
      </c>
      <c r="M21" s="165">
        <v>87.17</v>
      </c>
      <c r="N21" s="31"/>
    </row>
    <row r="22" spans="1:24" ht="32.25" customHeight="1" x14ac:dyDescent="0.25">
      <c r="A22" s="31"/>
      <c r="B22" s="94" t="s">
        <v>96</v>
      </c>
      <c r="C22" s="95" t="s">
        <v>81</v>
      </c>
      <c r="D22" s="96">
        <f>D20*D21/100</f>
        <v>0.36843300000000001</v>
      </c>
      <c r="E22" s="96">
        <f>E20*E21/100</f>
        <v>0.13621299999999997</v>
      </c>
      <c r="F22" s="96">
        <f>F20*F21/100</f>
        <v>0.180257</v>
      </c>
      <c r="G22" s="96">
        <f>G20*G21/100</f>
        <v>0.2581</v>
      </c>
      <c r="H22" s="97">
        <f>H20*H21/100</f>
        <v>0</v>
      </c>
      <c r="I22" s="92" t="s">
        <v>97</v>
      </c>
      <c r="J22" s="93" t="s">
        <v>74</v>
      </c>
      <c r="K22" s="96">
        <f>K20*K21/100</f>
        <v>-0.18226800000000001</v>
      </c>
      <c r="L22" s="96">
        <f t="shared" ref="L22:M22" si="0">L20*L21/100</f>
        <v>0</v>
      </c>
      <c r="M22" s="97">
        <f t="shared" si="0"/>
        <v>0</v>
      </c>
      <c r="N22" s="31"/>
    </row>
    <row r="23" spans="1:24" s="31" customFormat="1" x14ac:dyDescent="0.25">
      <c r="C23" s="3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24" s="31" customFormat="1" x14ac:dyDescent="0.25">
      <c r="A24" s="31" t="s">
        <v>99</v>
      </c>
      <c r="C24" s="36"/>
      <c r="D24" s="43"/>
      <c r="E24" s="43"/>
      <c r="F24" s="43"/>
      <c r="G24" s="43"/>
      <c r="H24" s="43"/>
      <c r="I24" s="43"/>
      <c r="J24" s="43"/>
      <c r="K24" s="43"/>
      <c r="L24" s="43"/>
    </row>
    <row r="25" spans="1:24" s="31" customFormat="1" x14ac:dyDescent="0.25">
      <c r="A25" s="31" t="s">
        <v>109</v>
      </c>
      <c r="C25" s="36"/>
      <c r="D25" s="43"/>
      <c r="E25" s="43"/>
      <c r="F25" s="43"/>
      <c r="G25" s="43"/>
      <c r="H25" s="43"/>
      <c r="I25" s="43"/>
      <c r="J25" s="43"/>
      <c r="K25" s="43"/>
      <c r="L25" s="43"/>
    </row>
    <row r="26" spans="1:24" s="31" customFormat="1" x14ac:dyDescent="0.25">
      <c r="C26" s="36"/>
      <c r="E26" s="44"/>
      <c r="G26" s="49"/>
      <c r="H26" s="49"/>
      <c r="I26" s="49"/>
    </row>
    <row r="27" spans="1:24" x14ac:dyDescent="0.25">
      <c r="A27" s="31"/>
      <c r="B27" s="101"/>
      <c r="C27" s="102"/>
      <c r="D27" s="103" t="s">
        <v>54</v>
      </c>
      <c r="E27" s="66" t="s">
        <v>52</v>
      </c>
      <c r="F27" s="66" t="s">
        <v>53</v>
      </c>
      <c r="G27" s="66" t="s">
        <v>55</v>
      </c>
      <c r="H27" s="104" t="s">
        <v>63</v>
      </c>
      <c r="I27" s="105" t="s">
        <v>78</v>
      </c>
      <c r="J27" s="66" t="s">
        <v>48</v>
      </c>
      <c r="K27" s="23" t="s">
        <v>58</v>
      </c>
      <c r="L27" s="31"/>
      <c r="M27" s="31"/>
      <c r="N27" s="31"/>
    </row>
    <row r="28" spans="1:24" ht="18" x14ac:dyDescent="0.35">
      <c r="A28" s="31"/>
      <c r="B28" s="76"/>
      <c r="C28" s="74"/>
      <c r="D28" s="83" t="s">
        <v>116</v>
      </c>
      <c r="E28" s="81" t="s">
        <v>117</v>
      </c>
      <c r="F28" s="81" t="s">
        <v>118</v>
      </c>
      <c r="G28" s="81" t="s">
        <v>119</v>
      </c>
      <c r="H28" s="82" t="s">
        <v>113</v>
      </c>
      <c r="I28" s="83" t="s">
        <v>86</v>
      </c>
      <c r="J28" s="82" t="s">
        <v>114</v>
      </c>
      <c r="K28" s="26" t="s">
        <v>12</v>
      </c>
      <c r="L28" s="31"/>
      <c r="M28" s="31"/>
      <c r="N28" s="31"/>
    </row>
    <row r="29" spans="1:24" ht="30.75" customHeight="1" x14ac:dyDescent="0.35">
      <c r="A29" s="31"/>
      <c r="B29" s="106" t="s">
        <v>82</v>
      </c>
      <c r="C29" s="107" t="s">
        <v>115</v>
      </c>
      <c r="D29" s="108">
        <f>D22*D17/100</f>
        <v>0.19574845290000004</v>
      </c>
      <c r="E29" s="109">
        <f>E22*D17/100</f>
        <v>7.2369966899999985E-2</v>
      </c>
      <c r="F29" s="109">
        <f>F22*D17/100</f>
        <v>9.5770544100000007E-2</v>
      </c>
      <c r="G29" s="109">
        <f>G22*D17/100</f>
        <v>0.13712853</v>
      </c>
      <c r="H29" s="109">
        <f>D17/100</f>
        <v>0.53129999999999999</v>
      </c>
      <c r="I29" s="108">
        <f>K22*K17/100</f>
        <v>-9.3102494399999999E-2</v>
      </c>
      <c r="J29" s="109">
        <f>K17/100</f>
        <v>0.51080000000000003</v>
      </c>
      <c r="K29" s="24">
        <f>SUM(D29:G29)-H29-I29+J29</f>
        <v>0.57361998830000005</v>
      </c>
      <c r="L29" s="31"/>
      <c r="M29" s="65"/>
      <c r="N29" s="31"/>
      <c r="X29" s="43"/>
    </row>
    <row r="30" spans="1:24" s="31" customFormat="1" x14ac:dyDescent="0.25">
      <c r="C30" s="36"/>
      <c r="D30" s="58"/>
      <c r="E30" s="54"/>
      <c r="F30" s="63"/>
      <c r="G30" s="64"/>
      <c r="H30" s="64"/>
      <c r="I30" s="58"/>
      <c r="J30" s="41"/>
      <c r="K30" s="41"/>
      <c r="V30" s="44"/>
      <c r="X30" s="43"/>
    </row>
    <row r="31" spans="1:24" s="31" customFormat="1" x14ac:dyDescent="0.25">
      <c r="A31" s="31" t="s">
        <v>92</v>
      </c>
      <c r="D31" s="58"/>
      <c r="E31" s="64"/>
      <c r="F31" s="64"/>
      <c r="G31" s="64"/>
      <c r="H31" s="64"/>
      <c r="I31" s="64"/>
      <c r="J31" s="41"/>
      <c r="K31" s="41"/>
    </row>
    <row r="32" spans="1:24" ht="45" x14ac:dyDescent="0.25">
      <c r="A32" s="110"/>
      <c r="B32" s="110" t="s">
        <v>80</v>
      </c>
      <c r="C32" s="111" t="s">
        <v>17</v>
      </c>
      <c r="D32" s="112" t="s">
        <v>54</v>
      </c>
      <c r="E32" s="113" t="s">
        <v>52</v>
      </c>
      <c r="F32" s="113" t="s">
        <v>53</v>
      </c>
      <c r="G32" s="113" t="s">
        <v>55</v>
      </c>
      <c r="H32" s="114" t="s">
        <v>63</v>
      </c>
      <c r="I32" s="115" t="s">
        <v>78</v>
      </c>
      <c r="J32" s="113" t="s">
        <v>48</v>
      </c>
      <c r="K32" s="110" t="s">
        <v>83</v>
      </c>
      <c r="L32" s="116" t="s">
        <v>93</v>
      </c>
      <c r="M32" s="116" t="s">
        <v>18</v>
      </c>
      <c r="N32" s="117" t="s">
        <v>10</v>
      </c>
      <c r="O32" s="41"/>
    </row>
    <row r="33" spans="1:35" ht="18" x14ac:dyDescent="0.35">
      <c r="A33" s="112" t="s">
        <v>15</v>
      </c>
      <c r="B33" s="118" t="s">
        <v>9</v>
      </c>
      <c r="C33" s="118" t="s">
        <v>11</v>
      </c>
      <c r="D33" s="83" t="s">
        <v>116</v>
      </c>
      <c r="E33" s="81" t="s">
        <v>117</v>
      </c>
      <c r="F33" s="81" t="s">
        <v>118</v>
      </c>
      <c r="G33" s="119" t="s">
        <v>119</v>
      </c>
      <c r="H33" s="82" t="s">
        <v>113</v>
      </c>
      <c r="I33" s="118" t="s">
        <v>86</v>
      </c>
      <c r="J33" s="82" t="s">
        <v>114</v>
      </c>
      <c r="K33" s="83"/>
      <c r="L33" s="81" t="s">
        <v>49</v>
      </c>
      <c r="M33" s="119" t="s">
        <v>13</v>
      </c>
      <c r="N33" s="120" t="s">
        <v>14</v>
      </c>
      <c r="O33" s="45"/>
    </row>
    <row r="34" spans="1:35" s="2" customFormat="1" x14ac:dyDescent="0.25">
      <c r="A34" s="45">
        <v>2016</v>
      </c>
      <c r="B34" s="277">
        <v>-1.7480230967233262E-2</v>
      </c>
      <c r="C34" s="278">
        <v>-2.3428166292459928E-2</v>
      </c>
      <c r="D34" s="210">
        <f>D$29*$C34</f>
        <v>-4.5860273060329606E-3</v>
      </c>
      <c r="E34" s="211">
        <f t="shared" ref="D34:F35" si="1">E$29*$C34</f>
        <v>-1.6954956191130204E-3</v>
      </c>
      <c r="F34" s="211">
        <f t="shared" si="1"/>
        <v>-2.2437282330941672E-3</v>
      </c>
      <c r="G34" s="211">
        <f t="shared" ref="G34:G36" si="2">G$29*$C34</f>
        <v>-3.2126700042805802E-3</v>
      </c>
      <c r="H34" s="211">
        <f t="shared" ref="H34:J36" si="3">H$29*$C34</f>
        <v>-1.2447384751183959E-2</v>
      </c>
      <c r="I34" s="122">
        <f t="shared" si="3"/>
        <v>2.1812207210460191E-3</v>
      </c>
      <c r="J34" s="123">
        <f t="shared" si="3"/>
        <v>-1.1967107342188532E-2</v>
      </c>
      <c r="K34" s="124">
        <f t="shared" ref="K34" si="4">SUM(D34:G34)-H34-I34+J34</f>
        <v>-1.343886447457132E-2</v>
      </c>
      <c r="L34" s="60">
        <f t="shared" ref="L34" si="5">B34-K34</f>
        <v>-4.0413664926619419E-3</v>
      </c>
      <c r="M34" s="126"/>
      <c r="N34" s="125">
        <f t="shared" ref="N34:N35" si="6">L34-M34</f>
        <v>-4.0413664926619419E-3</v>
      </c>
      <c r="O34" s="28"/>
      <c r="P34" s="4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x14ac:dyDescent="0.25">
      <c r="A35" s="45">
        <v>2017</v>
      </c>
      <c r="B35" s="121">
        <v>-1.1703239349558263E-2</v>
      </c>
      <c r="C35" s="279">
        <v>-7.239586665991604E-3</v>
      </c>
      <c r="D35" s="121">
        <f t="shared" si="1"/>
        <v>-1.4171378895033258E-3</v>
      </c>
      <c r="E35" s="59">
        <f t="shared" si="1"/>
        <v>-5.2392864738749366E-4</v>
      </c>
      <c r="F35" s="59">
        <f t="shared" si="1"/>
        <v>-6.9333915406112091E-4</v>
      </c>
      <c r="G35" s="59">
        <f t="shared" si="2"/>
        <v>-9.9275387731502973E-4</v>
      </c>
      <c r="H35" s="59">
        <f t="shared" si="3"/>
        <v>-3.8463923956413393E-3</v>
      </c>
      <c r="I35" s="122">
        <f t="shared" si="3"/>
        <v>6.7402357702879795E-4</v>
      </c>
      <c r="J35" s="123">
        <f t="shared" si="3"/>
        <v>-3.6979808689885114E-3</v>
      </c>
      <c r="K35" s="124">
        <f>SUM(D35:G35)-H35-I35+J35</f>
        <v>-4.1527716186429402E-3</v>
      </c>
      <c r="L35" s="60">
        <f>B35-K35</f>
        <v>-7.550467730915323E-3</v>
      </c>
      <c r="M35" s="126"/>
      <c r="N35" s="125">
        <f t="shared" si="6"/>
        <v>-7.550467730915323E-3</v>
      </c>
      <c r="P35" s="47"/>
      <c r="Q35" s="49"/>
    </row>
    <row r="36" spans="1:35" x14ac:dyDescent="0.25">
      <c r="A36" s="127">
        <v>2018</v>
      </c>
      <c r="B36" s="128">
        <v>-1.4310411771961516E-2</v>
      </c>
      <c r="C36" s="280">
        <v>-3.115586455883989E-4</v>
      </c>
      <c r="D36" s="128">
        <f>D$29*$C36</f>
        <v>-6.0987122861548508E-5</v>
      </c>
      <c r="E36" s="129">
        <f t="shared" ref="E36:F36" si="7">E$29*$C36</f>
        <v>-2.2547488868641253E-5</v>
      </c>
      <c r="F36" s="129">
        <f t="shared" si="7"/>
        <v>-2.983814100706003E-5</v>
      </c>
      <c r="G36" s="129">
        <f t="shared" si="2"/>
        <v>-4.2723579078328126E-5</v>
      </c>
      <c r="H36" s="129">
        <f t="shared" si="3"/>
        <v>-1.6553110840111633E-4</v>
      </c>
      <c r="I36" s="128">
        <f t="shared" si="3"/>
        <v>2.9006887056165494E-5</v>
      </c>
      <c r="J36" s="129">
        <f t="shared" si="3"/>
        <v>-1.5914415616655417E-4</v>
      </c>
      <c r="K36" s="130">
        <f>SUM(D36:G36)-H36-I36+J36</f>
        <v>-1.7871626663718126E-4</v>
      </c>
      <c r="L36" s="61">
        <f>B36-K36</f>
        <v>-1.4131695505324334E-2</v>
      </c>
      <c r="M36" s="129">
        <v>-7.9231182682974082E-4</v>
      </c>
      <c r="N36" s="131">
        <f>L36-M36</f>
        <v>-1.3339383678494594E-2</v>
      </c>
      <c r="P36" s="47"/>
      <c r="Q36" s="49"/>
    </row>
    <row r="37" spans="1:35" x14ac:dyDescent="0.25">
      <c r="A37" s="45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60"/>
      <c r="M37" s="59"/>
      <c r="N37" s="60"/>
      <c r="P37" s="47"/>
      <c r="Q37" s="49"/>
    </row>
    <row r="38" spans="1:35" s="31" customFormat="1" x14ac:dyDescent="0.25">
      <c r="A38" s="36" t="s">
        <v>94</v>
      </c>
      <c r="C38" s="41"/>
      <c r="K38" s="61"/>
      <c r="L38" s="49"/>
      <c r="M38" s="62"/>
      <c r="N38" s="44"/>
    </row>
    <row r="39" spans="1:35" ht="45" x14ac:dyDescent="0.25">
      <c r="A39" s="112"/>
      <c r="B39" s="140" t="s">
        <v>80</v>
      </c>
      <c r="C39" s="111" t="s">
        <v>95</v>
      </c>
      <c r="D39" s="112" t="s">
        <v>54</v>
      </c>
      <c r="E39" s="113" t="s">
        <v>52</v>
      </c>
      <c r="F39" s="113" t="s">
        <v>53</v>
      </c>
      <c r="G39" s="113" t="s">
        <v>55</v>
      </c>
      <c r="H39" s="114" t="s">
        <v>63</v>
      </c>
      <c r="I39" s="115" t="s">
        <v>78</v>
      </c>
      <c r="J39" s="141" t="s">
        <v>48</v>
      </c>
      <c r="K39" s="110" t="s">
        <v>83</v>
      </c>
      <c r="L39" s="116" t="s">
        <v>93</v>
      </c>
      <c r="M39" s="116" t="s">
        <v>18</v>
      </c>
      <c r="N39" s="117" t="s">
        <v>10</v>
      </c>
    </row>
    <row r="40" spans="1:35" ht="18" x14ac:dyDescent="0.35">
      <c r="A40" s="127" t="s">
        <v>15</v>
      </c>
      <c r="B40" s="142" t="s">
        <v>9</v>
      </c>
      <c r="C40" s="142" t="s">
        <v>16</v>
      </c>
      <c r="D40" s="83" t="s">
        <v>116</v>
      </c>
      <c r="E40" s="81" t="s">
        <v>117</v>
      </c>
      <c r="F40" s="81" t="s">
        <v>118</v>
      </c>
      <c r="G40" s="119" t="s">
        <v>119</v>
      </c>
      <c r="H40" s="82" t="s">
        <v>113</v>
      </c>
      <c r="I40" s="118" t="s">
        <v>86</v>
      </c>
      <c r="J40" s="82" t="s">
        <v>114</v>
      </c>
      <c r="K40" s="143"/>
      <c r="L40" s="81" t="s">
        <v>49</v>
      </c>
      <c r="M40" s="81" t="s">
        <v>13</v>
      </c>
      <c r="N40" s="120" t="s">
        <v>14</v>
      </c>
    </row>
    <row r="41" spans="1:35" x14ac:dyDescent="0.25">
      <c r="A41" s="45">
        <v>2016</v>
      </c>
      <c r="B41" s="132">
        <f>$C41*B34</f>
        <v>-3768.9999999999995</v>
      </c>
      <c r="C41" s="133">
        <v>215615</v>
      </c>
      <c r="D41" s="133">
        <f t="shared" ref="D41:J43" si="8">$C41*D34</f>
        <v>-988.81627759029675</v>
      </c>
      <c r="E41" s="134">
        <f t="shared" si="8"/>
        <v>-365.5742879150539</v>
      </c>
      <c r="F41" s="134">
        <f t="shared" si="8"/>
        <v>-483.78146297859888</v>
      </c>
      <c r="G41" s="134">
        <f t="shared" si="8"/>
        <v>-692.6998429729573</v>
      </c>
      <c r="H41" s="134">
        <f t="shared" si="8"/>
        <v>-2683.8428631265292</v>
      </c>
      <c r="I41" s="133">
        <f t="shared" si="8"/>
        <v>470.30390576833742</v>
      </c>
      <c r="J41" s="134">
        <f t="shared" si="8"/>
        <v>-2580.2878495859804</v>
      </c>
      <c r="K41" s="133">
        <f>SUM(D41:G41)-H41-I41+J41</f>
        <v>-2897.6207636846952</v>
      </c>
      <c r="L41" s="135">
        <f t="shared" ref="L41:L42" si="9">B41-K41</f>
        <v>-871.3792363153043</v>
      </c>
      <c r="M41" s="134"/>
      <c r="N41" s="144">
        <f>(L41-M41)</f>
        <v>-871.3792363153043</v>
      </c>
      <c r="O41" s="161"/>
      <c r="P41" s="53"/>
    </row>
    <row r="42" spans="1:35" x14ac:dyDescent="0.25">
      <c r="A42" s="45">
        <v>2017</v>
      </c>
      <c r="B42" s="132">
        <f>$C42*B35</f>
        <v>-2620.5822062219017</v>
      </c>
      <c r="C42" s="133">
        <v>223919.38914936531</v>
      </c>
      <c r="D42" s="133">
        <f t="shared" si="8"/>
        <v>-317.32465055800543</v>
      </c>
      <c r="E42" s="134">
        <f t="shared" si="8"/>
        <v>-117.31778268086079</v>
      </c>
      <c r="F42" s="134">
        <f t="shared" si="8"/>
        <v>-155.25207985070386</v>
      </c>
      <c r="G42" s="134">
        <f t="shared" si="8"/>
        <v>-222.2968417840454</v>
      </c>
      <c r="H42" s="134">
        <f t="shared" si="8"/>
        <v>-861.28183566077257</v>
      </c>
      <c r="I42" s="133">
        <f t="shared" si="8"/>
        <v>150.92694764055861</v>
      </c>
      <c r="J42" s="134">
        <f t="shared" si="8"/>
        <v>-828.04961726994657</v>
      </c>
      <c r="K42" s="133">
        <f t="shared" ref="K42" si="10">SUM(D42:G42)-H42-I42+J42</f>
        <v>-929.88608412334804</v>
      </c>
      <c r="L42" s="135">
        <f t="shared" si="9"/>
        <v>-1690.6961220985536</v>
      </c>
      <c r="M42" s="134"/>
      <c r="N42" s="144">
        <f>(L42-M42)</f>
        <v>-1690.6961220985536</v>
      </c>
      <c r="O42" s="161"/>
    </row>
    <row r="43" spans="1:35" x14ac:dyDescent="0.25">
      <c r="A43" s="127">
        <v>2018</v>
      </c>
      <c r="B43" s="136">
        <f>$C43*B36</f>
        <v>-3323.3326537314797</v>
      </c>
      <c r="C43" s="137">
        <v>232231.79784685912</v>
      </c>
      <c r="D43" s="137">
        <f t="shared" si="8"/>
        <v>-14.163149187644693</v>
      </c>
      <c r="E43" s="138">
        <f t="shared" si="8"/>
        <v>-5.2362438768966015</v>
      </c>
      <c r="F43" s="138">
        <f t="shared" si="8"/>
        <v>-6.9293651304776418</v>
      </c>
      <c r="G43" s="138">
        <f t="shared" si="8"/>
        <v>-9.9217735798125961</v>
      </c>
      <c r="H43" s="138">
        <f t="shared" si="8"/>
        <v>-38.441586903574567</v>
      </c>
      <c r="I43" s="137">
        <f t="shared" si="8"/>
        <v>6.7363215309940996</v>
      </c>
      <c r="J43" s="138">
        <f t="shared" si="8"/>
        <v>-36.958333503380189</v>
      </c>
      <c r="K43" s="137">
        <f>SUM(D43:G43)-H43-I43+J43</f>
        <v>-41.503599905631248</v>
      </c>
      <c r="L43" s="139">
        <f>B43-K43</f>
        <v>-3281.8290538258484</v>
      </c>
      <c r="M43" s="281">
        <v>-7.9231182682974077E-2</v>
      </c>
      <c r="N43" s="145">
        <f>(L43-M43)</f>
        <v>-3281.7498226431653</v>
      </c>
      <c r="O43" s="161"/>
      <c r="U43" s="50"/>
    </row>
    <row r="44" spans="1:35" x14ac:dyDescent="0.25">
      <c r="A44" s="58"/>
      <c r="B44" s="135"/>
      <c r="C44" s="134"/>
      <c r="D44" s="134"/>
      <c r="E44" s="134"/>
      <c r="F44" s="134"/>
      <c r="G44" s="134"/>
      <c r="H44" s="134"/>
      <c r="I44" s="134"/>
      <c r="J44" s="134"/>
      <c r="K44" s="134"/>
      <c r="L44" s="135"/>
      <c r="M44" s="54"/>
      <c r="N44" s="135"/>
      <c r="O44" s="161"/>
      <c r="U44" s="50"/>
    </row>
    <row r="45" spans="1:35" s="31" customFormat="1" x14ac:dyDescent="0.25">
      <c r="B45" s="41"/>
      <c r="C45" s="51"/>
      <c r="D45" s="52"/>
    </row>
    <row r="46" spans="1:35" s="31" customFormat="1" x14ac:dyDescent="0.25">
      <c r="C46" s="36"/>
    </row>
    <row r="47" spans="1:35" s="31" customFormat="1" x14ac:dyDescent="0.25">
      <c r="C47" s="36"/>
    </row>
    <row r="48" spans="1:35" s="31" customFormat="1" x14ac:dyDescent="0.25"/>
    <row r="49" spans="3:12" s="31" customFormat="1" x14ac:dyDescent="0.25"/>
    <row r="50" spans="3:12" s="31" customFormat="1" x14ac:dyDescent="0.25"/>
    <row r="51" spans="3:12" s="31" customFormat="1" x14ac:dyDescent="0.25"/>
    <row r="52" spans="3:12" s="31" customFormat="1" x14ac:dyDescent="0.25"/>
    <row r="53" spans="3:12" s="31" customFormat="1" x14ac:dyDescent="0.25"/>
    <row r="54" spans="3:12" s="31" customFormat="1" x14ac:dyDescent="0.25"/>
    <row r="55" spans="3:12" s="31" customFormat="1" x14ac:dyDescent="0.25">
      <c r="C55" s="36"/>
      <c r="E55" s="41"/>
      <c r="F55" s="41"/>
      <c r="G55" s="54"/>
      <c r="H55" s="54"/>
      <c r="I55" s="55"/>
      <c r="J55" s="55"/>
      <c r="K55" s="41"/>
      <c r="L55" s="41"/>
    </row>
    <row r="56" spans="3:12" s="31" customFormat="1" x14ac:dyDescent="0.25">
      <c r="C56" s="36"/>
      <c r="E56" s="56"/>
      <c r="F56" s="41"/>
      <c r="G56" s="57"/>
      <c r="H56" s="57"/>
      <c r="I56" s="55"/>
      <c r="J56" s="55"/>
      <c r="K56" s="41"/>
      <c r="L56" s="41"/>
    </row>
    <row r="57" spans="3:12" s="31" customFormat="1" x14ac:dyDescent="0.25">
      <c r="C57" s="36"/>
      <c r="E57" s="56"/>
      <c r="F57" s="41"/>
      <c r="G57" s="54"/>
      <c r="H57" s="54"/>
      <c r="I57" s="55"/>
      <c r="J57" s="55"/>
      <c r="K57" s="41"/>
      <c r="L57" s="41"/>
    </row>
    <row r="58" spans="3:12" s="31" customFormat="1" x14ac:dyDescent="0.25">
      <c r="C58" s="36"/>
      <c r="E58" s="146"/>
      <c r="F58" s="41"/>
      <c r="G58" s="54"/>
      <c r="H58" s="54"/>
      <c r="I58" s="55"/>
      <c r="J58" s="55"/>
      <c r="K58" s="41"/>
      <c r="L58" s="41"/>
    </row>
    <row r="59" spans="3:12" s="31" customFormat="1" x14ac:dyDescent="0.25">
      <c r="C59" s="36"/>
      <c r="E59" s="146"/>
      <c r="F59" s="41"/>
      <c r="G59" s="41"/>
      <c r="H59" s="41"/>
      <c r="I59" s="41"/>
      <c r="J59" s="41"/>
      <c r="K59" s="41"/>
      <c r="L59" s="41"/>
    </row>
    <row r="60" spans="3:12" s="31" customFormat="1" x14ac:dyDescent="0.25">
      <c r="C60" s="36"/>
      <c r="E60" s="41"/>
      <c r="F60" s="41"/>
      <c r="G60" s="41"/>
      <c r="H60" s="41"/>
      <c r="I60" s="41"/>
      <c r="J60" s="41"/>
      <c r="K60" s="41"/>
      <c r="L60" s="41"/>
    </row>
    <row r="61" spans="3:12" s="31" customFormat="1" x14ac:dyDescent="0.25">
      <c r="C61" s="36"/>
      <c r="E61" s="41"/>
      <c r="F61" s="41"/>
      <c r="G61" s="41"/>
      <c r="H61" s="41"/>
      <c r="I61" s="41"/>
      <c r="J61" s="41"/>
      <c r="K61" s="41"/>
      <c r="L61" s="41"/>
    </row>
    <row r="62" spans="3:12" s="31" customFormat="1" x14ac:dyDescent="0.25">
      <c r="C62" s="36"/>
    </row>
    <row r="63" spans="3:12" s="31" customFormat="1" x14ac:dyDescent="0.25">
      <c r="C63" s="36"/>
    </row>
    <row r="64" spans="3:12" s="31" customFormat="1" x14ac:dyDescent="0.25">
      <c r="C64" s="36"/>
    </row>
    <row r="65" spans="3:3" s="31" customFormat="1" x14ac:dyDescent="0.25">
      <c r="C65" s="36"/>
    </row>
    <row r="66" spans="3:3" s="31" customFormat="1" x14ac:dyDescent="0.25">
      <c r="C66" s="36"/>
    </row>
    <row r="67" spans="3:3" s="31" customFormat="1" x14ac:dyDescent="0.25">
      <c r="C67" s="36"/>
    </row>
    <row r="68" spans="3:3" s="31" customFormat="1" x14ac:dyDescent="0.25">
      <c r="C68" s="36"/>
    </row>
    <row r="69" spans="3:3" s="31" customFormat="1" x14ac:dyDescent="0.25">
      <c r="C69" s="36"/>
    </row>
    <row r="70" spans="3:3" s="31" customFormat="1" x14ac:dyDescent="0.25">
      <c r="C70" s="36"/>
    </row>
    <row r="71" spans="3:3" s="31" customFormat="1" x14ac:dyDescent="0.25">
      <c r="C71" s="36"/>
    </row>
    <row r="72" spans="3:3" s="31" customFormat="1" x14ac:dyDescent="0.25">
      <c r="C72" s="36"/>
    </row>
    <row r="73" spans="3:3" s="31" customFormat="1" x14ac:dyDescent="0.25">
      <c r="C73" s="36"/>
    </row>
    <row r="74" spans="3:3" s="31" customFormat="1" x14ac:dyDescent="0.25">
      <c r="C74" s="36"/>
    </row>
    <row r="75" spans="3:3" s="31" customFormat="1" x14ac:dyDescent="0.25">
      <c r="C75" s="36"/>
    </row>
    <row r="76" spans="3:3" s="31" customFormat="1" x14ac:dyDescent="0.25">
      <c r="C76" s="36"/>
    </row>
    <row r="77" spans="3:3" s="31" customFormat="1" x14ac:dyDescent="0.25">
      <c r="C77" s="36"/>
    </row>
    <row r="78" spans="3:3" s="31" customFormat="1" x14ac:dyDescent="0.25">
      <c r="C78" s="36"/>
    </row>
    <row r="79" spans="3:3" s="31" customFormat="1" x14ac:dyDescent="0.25">
      <c r="C79" s="36"/>
    </row>
    <row r="80" spans="3:3" s="31" customFormat="1" x14ac:dyDescent="0.25">
      <c r="C80" s="36"/>
    </row>
    <row r="81" spans="3:3" s="31" customFormat="1" x14ac:dyDescent="0.25">
      <c r="C81" s="36"/>
    </row>
    <row r="82" spans="3:3" s="31" customFormat="1" x14ac:dyDescent="0.25">
      <c r="C82" s="36"/>
    </row>
    <row r="83" spans="3:3" s="31" customFormat="1" x14ac:dyDescent="0.25">
      <c r="C83" s="36"/>
    </row>
    <row r="84" spans="3:3" s="31" customFormat="1" x14ac:dyDescent="0.25">
      <c r="C84" s="36"/>
    </row>
    <row r="85" spans="3:3" s="31" customFormat="1" x14ac:dyDescent="0.25">
      <c r="C85" s="36"/>
    </row>
    <row r="86" spans="3:3" s="31" customFormat="1" x14ac:dyDescent="0.25">
      <c r="C86" s="36"/>
    </row>
    <row r="87" spans="3:3" s="31" customFormat="1" x14ac:dyDescent="0.25">
      <c r="C87" s="36"/>
    </row>
    <row r="88" spans="3:3" s="31" customFormat="1" x14ac:dyDescent="0.25">
      <c r="C88" s="36"/>
    </row>
    <row r="89" spans="3:3" s="31" customFormat="1" x14ac:dyDescent="0.25">
      <c r="C89" s="36"/>
    </row>
    <row r="90" spans="3:3" s="31" customFormat="1" x14ac:dyDescent="0.25">
      <c r="C90" s="36"/>
    </row>
    <row r="91" spans="3:3" s="31" customFormat="1" x14ac:dyDescent="0.25">
      <c r="C91" s="36"/>
    </row>
    <row r="92" spans="3:3" s="31" customFormat="1" x14ac:dyDescent="0.25">
      <c r="C92" s="36"/>
    </row>
    <row r="93" spans="3:3" s="31" customFormat="1" x14ac:dyDescent="0.25">
      <c r="C93" s="36"/>
    </row>
    <row r="94" spans="3:3" s="31" customFormat="1" x14ac:dyDescent="0.25">
      <c r="C94" s="36"/>
    </row>
    <row r="95" spans="3:3" s="31" customFormat="1" x14ac:dyDescent="0.25">
      <c r="C95" s="36"/>
    </row>
    <row r="96" spans="3:3" s="31" customFormat="1" x14ac:dyDescent="0.25">
      <c r="C96" s="36"/>
    </row>
    <row r="97" spans="3:3" s="31" customFormat="1" x14ac:dyDescent="0.25">
      <c r="C97" s="36"/>
    </row>
    <row r="98" spans="3:3" s="31" customFormat="1" x14ac:dyDescent="0.25">
      <c r="C98" s="36"/>
    </row>
    <row r="99" spans="3:3" s="31" customFormat="1" x14ac:dyDescent="0.25">
      <c r="C99" s="36"/>
    </row>
    <row r="100" spans="3:3" s="31" customFormat="1" x14ac:dyDescent="0.25">
      <c r="C100" s="36"/>
    </row>
    <row r="101" spans="3:3" s="31" customFormat="1" x14ac:dyDescent="0.25">
      <c r="C101" s="36"/>
    </row>
    <row r="102" spans="3:3" s="31" customFormat="1" x14ac:dyDescent="0.25">
      <c r="C102" s="36"/>
    </row>
    <row r="103" spans="3:3" s="31" customFormat="1" x14ac:dyDescent="0.25">
      <c r="C103" s="36"/>
    </row>
    <row r="104" spans="3:3" s="31" customFormat="1" x14ac:dyDescent="0.25">
      <c r="C104" s="36"/>
    </row>
    <row r="105" spans="3:3" s="31" customFormat="1" x14ac:dyDescent="0.25">
      <c r="C105" s="36"/>
    </row>
    <row r="106" spans="3:3" s="31" customFormat="1" x14ac:dyDescent="0.25">
      <c r="C106" s="36"/>
    </row>
    <row r="107" spans="3:3" s="31" customFormat="1" x14ac:dyDescent="0.25">
      <c r="C107" s="36"/>
    </row>
    <row r="108" spans="3:3" s="31" customFormat="1" x14ac:dyDescent="0.25">
      <c r="C108" s="36"/>
    </row>
    <row r="109" spans="3:3" s="31" customFormat="1" x14ac:dyDescent="0.25">
      <c r="C109" s="36"/>
    </row>
    <row r="110" spans="3:3" s="31" customFormat="1" x14ac:dyDescent="0.25">
      <c r="C110" s="36"/>
    </row>
    <row r="111" spans="3:3" s="31" customFormat="1" x14ac:dyDescent="0.25">
      <c r="C111" s="36"/>
    </row>
    <row r="112" spans="3:3" s="31" customFormat="1" x14ac:dyDescent="0.25">
      <c r="C112" s="36"/>
    </row>
    <row r="113" spans="3:3" s="31" customFormat="1" x14ac:dyDescent="0.25">
      <c r="C113" s="36"/>
    </row>
    <row r="114" spans="3:3" s="31" customFormat="1" x14ac:dyDescent="0.25">
      <c r="C114" s="36"/>
    </row>
    <row r="115" spans="3:3" s="31" customFormat="1" x14ac:dyDescent="0.25">
      <c r="C115" s="36"/>
    </row>
    <row r="116" spans="3:3" s="31" customFormat="1" x14ac:dyDescent="0.25">
      <c r="C116" s="36"/>
    </row>
    <row r="117" spans="3:3" s="31" customFormat="1" x14ac:dyDescent="0.25">
      <c r="C117" s="36"/>
    </row>
    <row r="118" spans="3:3" s="31" customFormat="1" x14ac:dyDescent="0.25">
      <c r="C118" s="36"/>
    </row>
    <row r="119" spans="3:3" s="31" customFormat="1" x14ac:dyDescent="0.25">
      <c r="C119" s="36"/>
    </row>
    <row r="120" spans="3:3" s="31" customFormat="1" x14ac:dyDescent="0.25">
      <c r="C120" s="36"/>
    </row>
    <row r="121" spans="3:3" s="31" customFormat="1" x14ac:dyDescent="0.25">
      <c r="C121" s="36"/>
    </row>
    <row r="122" spans="3:3" s="31" customFormat="1" x14ac:dyDescent="0.25">
      <c r="C122" s="36"/>
    </row>
    <row r="123" spans="3:3" s="31" customFormat="1" x14ac:dyDescent="0.25">
      <c r="C123" s="36"/>
    </row>
    <row r="124" spans="3:3" s="31" customFormat="1" x14ac:dyDescent="0.25">
      <c r="C124" s="36"/>
    </row>
    <row r="125" spans="3:3" s="31" customFormat="1" x14ac:dyDescent="0.25">
      <c r="C125" s="36"/>
    </row>
    <row r="126" spans="3:3" s="31" customFormat="1" x14ac:dyDescent="0.25">
      <c r="C126" s="36"/>
    </row>
    <row r="127" spans="3:3" s="31" customFormat="1" x14ac:dyDescent="0.25">
      <c r="C127" s="36"/>
    </row>
    <row r="128" spans="3:3" s="31" customFormat="1" x14ac:dyDescent="0.25">
      <c r="C128" s="36"/>
    </row>
    <row r="129" spans="3:3" s="31" customFormat="1" x14ac:dyDescent="0.25">
      <c r="C129" s="36"/>
    </row>
    <row r="130" spans="3:3" s="31" customFormat="1" x14ac:dyDescent="0.25">
      <c r="C130" s="36"/>
    </row>
    <row r="131" spans="3:3" s="31" customFormat="1" x14ac:dyDescent="0.25">
      <c r="C131" s="36"/>
    </row>
    <row r="132" spans="3:3" s="31" customFormat="1" x14ac:dyDescent="0.25">
      <c r="C132" s="36"/>
    </row>
    <row r="133" spans="3:3" s="31" customFormat="1" x14ac:dyDescent="0.25">
      <c r="C133" s="36"/>
    </row>
    <row r="134" spans="3:3" s="31" customFormat="1" x14ac:dyDescent="0.25">
      <c r="C134" s="36"/>
    </row>
    <row r="135" spans="3:3" s="31" customFormat="1" x14ac:dyDescent="0.25">
      <c r="C135" s="36"/>
    </row>
    <row r="136" spans="3:3" s="31" customFormat="1" x14ac:dyDescent="0.25">
      <c r="C136" s="36"/>
    </row>
    <row r="137" spans="3:3" s="31" customFormat="1" x14ac:dyDescent="0.25">
      <c r="C137" s="36"/>
    </row>
    <row r="138" spans="3:3" s="31" customFormat="1" x14ac:dyDescent="0.25">
      <c r="C138" s="36"/>
    </row>
    <row r="139" spans="3:3" s="31" customFormat="1" x14ac:dyDescent="0.25">
      <c r="C139" s="36"/>
    </row>
    <row r="140" spans="3:3" s="31" customFormat="1" x14ac:dyDescent="0.25">
      <c r="C140" s="36"/>
    </row>
    <row r="141" spans="3:3" s="31" customFormat="1" x14ac:dyDescent="0.25">
      <c r="C141" s="36"/>
    </row>
    <row r="142" spans="3:3" s="31" customFormat="1" x14ac:dyDescent="0.25">
      <c r="C142" s="36"/>
    </row>
    <row r="143" spans="3:3" s="31" customFormat="1" x14ac:dyDescent="0.25">
      <c r="C143" s="36"/>
    </row>
    <row r="144" spans="3:3" s="31" customFormat="1" x14ac:dyDescent="0.25">
      <c r="C144" s="36"/>
    </row>
    <row r="145" spans="3:3" s="31" customFormat="1" x14ac:dyDescent="0.25">
      <c r="C145" s="36"/>
    </row>
    <row r="146" spans="3:3" s="31" customFormat="1" x14ac:dyDescent="0.25">
      <c r="C146" s="36"/>
    </row>
    <row r="147" spans="3:3" s="31" customFormat="1" x14ac:dyDescent="0.25">
      <c r="C147" s="36"/>
    </row>
    <row r="148" spans="3:3" s="31" customFormat="1" x14ac:dyDescent="0.25">
      <c r="C148" s="36"/>
    </row>
    <row r="149" spans="3:3" s="31" customFormat="1" x14ac:dyDescent="0.25">
      <c r="C149" s="36"/>
    </row>
    <row r="150" spans="3:3" s="31" customFormat="1" x14ac:dyDescent="0.25">
      <c r="C150" s="36"/>
    </row>
    <row r="151" spans="3:3" s="31" customFormat="1" x14ac:dyDescent="0.25">
      <c r="C151" s="36"/>
    </row>
    <row r="152" spans="3:3" s="31" customFormat="1" x14ac:dyDescent="0.25">
      <c r="C152" s="36"/>
    </row>
    <row r="153" spans="3:3" s="31" customFormat="1" x14ac:dyDescent="0.25">
      <c r="C153" s="36"/>
    </row>
    <row r="154" spans="3:3" s="31" customFormat="1" x14ac:dyDescent="0.25">
      <c r="C154" s="36"/>
    </row>
    <row r="155" spans="3:3" s="31" customFormat="1" x14ac:dyDescent="0.25">
      <c r="C155" s="36"/>
    </row>
    <row r="156" spans="3:3" s="31" customFormat="1" x14ac:dyDescent="0.25">
      <c r="C156" s="36"/>
    </row>
    <row r="157" spans="3:3" s="31" customFormat="1" x14ac:dyDescent="0.25">
      <c r="C157" s="36"/>
    </row>
    <row r="158" spans="3:3" s="31" customFormat="1" x14ac:dyDescent="0.25">
      <c r="C158" s="36"/>
    </row>
    <row r="159" spans="3:3" s="31" customFormat="1" x14ac:dyDescent="0.25">
      <c r="C159" s="36"/>
    </row>
    <row r="160" spans="3:3" s="31" customFormat="1" x14ac:dyDescent="0.25">
      <c r="C160" s="36"/>
    </row>
    <row r="161" spans="3:3" s="31" customFormat="1" x14ac:dyDescent="0.25">
      <c r="C161" s="36"/>
    </row>
    <row r="162" spans="3:3" s="31" customFormat="1" x14ac:dyDescent="0.25">
      <c r="C162" s="36"/>
    </row>
    <row r="163" spans="3:3" s="31" customFormat="1" x14ac:dyDescent="0.25">
      <c r="C163" s="36"/>
    </row>
    <row r="164" spans="3:3" s="31" customFormat="1" x14ac:dyDescent="0.25">
      <c r="C164" s="36"/>
    </row>
    <row r="165" spans="3:3" s="31" customFormat="1" x14ac:dyDescent="0.25">
      <c r="C165" s="36"/>
    </row>
    <row r="166" spans="3:3" s="31" customFormat="1" x14ac:dyDescent="0.25">
      <c r="C166" s="36"/>
    </row>
    <row r="167" spans="3:3" s="31" customFormat="1" x14ac:dyDescent="0.25">
      <c r="C167" s="36"/>
    </row>
    <row r="168" spans="3:3" s="31" customFormat="1" x14ac:dyDescent="0.25">
      <c r="C168" s="36"/>
    </row>
    <row r="169" spans="3:3" s="31" customFormat="1" x14ac:dyDescent="0.25">
      <c r="C169" s="36"/>
    </row>
    <row r="170" spans="3:3" s="31" customFormat="1" x14ac:dyDescent="0.25">
      <c r="C170" s="36"/>
    </row>
    <row r="171" spans="3:3" s="31" customFormat="1" x14ac:dyDescent="0.25">
      <c r="C171" s="36"/>
    </row>
    <row r="172" spans="3:3" s="31" customFormat="1" x14ac:dyDescent="0.25">
      <c r="C172" s="36"/>
    </row>
    <row r="173" spans="3:3" s="31" customFormat="1" x14ac:dyDescent="0.25">
      <c r="C173" s="36"/>
    </row>
    <row r="174" spans="3:3" s="31" customFormat="1" x14ac:dyDescent="0.25">
      <c r="C174" s="36"/>
    </row>
    <row r="175" spans="3:3" s="31" customFormat="1" x14ac:dyDescent="0.25">
      <c r="C175" s="36"/>
    </row>
    <row r="176" spans="3:3" s="31" customFormat="1" x14ac:dyDescent="0.25">
      <c r="C176" s="36"/>
    </row>
    <row r="177" spans="3:3" s="31" customFormat="1" x14ac:dyDescent="0.25">
      <c r="C177" s="36"/>
    </row>
    <row r="178" spans="3:3" s="31" customFormat="1" x14ac:dyDescent="0.25">
      <c r="C178" s="36"/>
    </row>
    <row r="179" spans="3:3" s="31" customFormat="1" x14ac:dyDescent="0.25">
      <c r="C179" s="36"/>
    </row>
    <row r="180" spans="3:3" s="31" customFormat="1" x14ac:dyDescent="0.25">
      <c r="C180" s="36"/>
    </row>
    <row r="181" spans="3:3" s="31" customFormat="1" x14ac:dyDescent="0.25">
      <c r="C181" s="36"/>
    </row>
    <row r="182" spans="3:3" s="31" customFormat="1" x14ac:dyDescent="0.25">
      <c r="C182" s="36"/>
    </row>
    <row r="183" spans="3:3" s="31" customFormat="1" x14ac:dyDescent="0.25">
      <c r="C183" s="36"/>
    </row>
    <row r="184" spans="3:3" s="31" customFormat="1" x14ac:dyDescent="0.25">
      <c r="C184" s="36"/>
    </row>
    <row r="185" spans="3:3" s="31" customFormat="1" x14ac:dyDescent="0.25">
      <c r="C185" s="36"/>
    </row>
    <row r="186" spans="3:3" s="31" customFormat="1" x14ac:dyDescent="0.25">
      <c r="C186" s="36"/>
    </row>
    <row r="187" spans="3:3" s="31" customFormat="1" x14ac:dyDescent="0.25">
      <c r="C187" s="36"/>
    </row>
    <row r="188" spans="3:3" s="31" customFormat="1" x14ac:dyDescent="0.25">
      <c r="C188" s="36"/>
    </row>
    <row r="189" spans="3:3" s="31" customFormat="1" x14ac:dyDescent="0.25">
      <c r="C189" s="36"/>
    </row>
    <row r="190" spans="3:3" s="31" customFormat="1" x14ac:dyDescent="0.25">
      <c r="C190" s="36"/>
    </row>
    <row r="191" spans="3:3" s="31" customFormat="1" x14ac:dyDescent="0.25">
      <c r="C191" s="36"/>
    </row>
    <row r="192" spans="3:3" s="31" customFormat="1" x14ac:dyDescent="0.25">
      <c r="C192" s="36"/>
    </row>
    <row r="193" spans="3:3" s="31" customFormat="1" x14ac:dyDescent="0.25">
      <c r="C193" s="36"/>
    </row>
    <row r="194" spans="3:3" s="31" customFormat="1" x14ac:dyDescent="0.25">
      <c r="C194" s="36"/>
    </row>
    <row r="195" spans="3:3" s="31" customFormat="1" x14ac:dyDescent="0.25">
      <c r="C195" s="36"/>
    </row>
    <row r="196" spans="3:3" s="31" customFormat="1" x14ac:dyDescent="0.25">
      <c r="C196" s="36"/>
    </row>
    <row r="197" spans="3:3" s="31" customFormat="1" x14ac:dyDescent="0.25">
      <c r="C197" s="36"/>
    </row>
    <row r="198" spans="3:3" s="31" customFormat="1" x14ac:dyDescent="0.25">
      <c r="C198" s="36"/>
    </row>
    <row r="199" spans="3:3" s="31" customFormat="1" x14ac:dyDescent="0.25">
      <c r="C199" s="36"/>
    </row>
    <row r="200" spans="3:3" s="31" customFormat="1" x14ac:dyDescent="0.25">
      <c r="C200" s="36"/>
    </row>
    <row r="201" spans="3:3" s="31" customFormat="1" x14ac:dyDescent="0.25">
      <c r="C201" s="36"/>
    </row>
    <row r="202" spans="3:3" s="31" customFormat="1" x14ac:dyDescent="0.25">
      <c r="C202" s="36"/>
    </row>
    <row r="203" spans="3:3" s="31" customFormat="1" x14ac:dyDescent="0.25">
      <c r="C203" s="36"/>
    </row>
    <row r="204" spans="3:3" s="31" customFormat="1" x14ac:dyDescent="0.25">
      <c r="C204" s="36"/>
    </row>
    <row r="205" spans="3:3" s="31" customFormat="1" x14ac:dyDescent="0.25">
      <c r="C205" s="36"/>
    </row>
    <row r="206" spans="3:3" s="31" customFormat="1" x14ac:dyDescent="0.25">
      <c r="C206" s="36"/>
    </row>
    <row r="207" spans="3:3" s="31" customFormat="1" x14ac:dyDescent="0.25">
      <c r="C207" s="36"/>
    </row>
    <row r="208" spans="3:3" s="31" customFormat="1" x14ac:dyDescent="0.25">
      <c r="C208" s="36"/>
    </row>
    <row r="209" spans="3:3" s="31" customFormat="1" x14ac:dyDescent="0.25">
      <c r="C209" s="36"/>
    </row>
    <row r="210" spans="3:3" s="31" customFormat="1" x14ac:dyDescent="0.25">
      <c r="C210" s="36"/>
    </row>
    <row r="211" spans="3:3" s="31" customFormat="1" x14ac:dyDescent="0.25">
      <c r="C211" s="36"/>
    </row>
    <row r="212" spans="3:3" s="31" customFormat="1" x14ac:dyDescent="0.25">
      <c r="C212" s="36"/>
    </row>
    <row r="213" spans="3:3" s="31" customFormat="1" x14ac:dyDescent="0.25">
      <c r="C213" s="36"/>
    </row>
    <row r="214" spans="3:3" s="31" customFormat="1" x14ac:dyDescent="0.25">
      <c r="C214" s="36"/>
    </row>
    <row r="215" spans="3:3" s="31" customFormat="1" x14ac:dyDescent="0.25">
      <c r="C215" s="36"/>
    </row>
    <row r="216" spans="3:3" s="31" customFormat="1" x14ac:dyDescent="0.25">
      <c r="C216" s="36"/>
    </row>
    <row r="217" spans="3:3" s="31" customFormat="1" x14ac:dyDescent="0.25">
      <c r="C217" s="36"/>
    </row>
    <row r="218" spans="3:3" s="31" customFormat="1" x14ac:dyDescent="0.25">
      <c r="C218" s="36"/>
    </row>
    <row r="219" spans="3:3" s="31" customFormat="1" x14ac:dyDescent="0.25">
      <c r="C219" s="36"/>
    </row>
    <row r="220" spans="3:3" s="31" customFormat="1" x14ac:dyDescent="0.25">
      <c r="C220" s="36"/>
    </row>
    <row r="221" spans="3:3" s="31" customFormat="1" x14ac:dyDescent="0.25">
      <c r="C221" s="36"/>
    </row>
    <row r="222" spans="3:3" s="31" customFormat="1" x14ac:dyDescent="0.25">
      <c r="C222" s="36"/>
    </row>
    <row r="223" spans="3:3" s="31" customFormat="1" x14ac:dyDescent="0.25">
      <c r="C223" s="36"/>
    </row>
    <row r="224" spans="3:3" s="31" customFormat="1" x14ac:dyDescent="0.25">
      <c r="C224" s="36"/>
    </row>
    <row r="225" spans="3:3" s="31" customFormat="1" x14ac:dyDescent="0.25">
      <c r="C225" s="36"/>
    </row>
    <row r="226" spans="3:3" s="31" customFormat="1" x14ac:dyDescent="0.25">
      <c r="C226" s="36"/>
    </row>
    <row r="227" spans="3:3" s="31" customFormat="1" x14ac:dyDescent="0.25">
      <c r="C227" s="36"/>
    </row>
    <row r="228" spans="3:3" s="31" customFormat="1" x14ac:dyDescent="0.25">
      <c r="C228" s="36"/>
    </row>
    <row r="229" spans="3:3" s="31" customFormat="1" x14ac:dyDescent="0.25">
      <c r="C229" s="36"/>
    </row>
    <row r="230" spans="3:3" s="31" customFormat="1" x14ac:dyDescent="0.25">
      <c r="C230" s="36"/>
    </row>
    <row r="231" spans="3:3" s="31" customFormat="1" x14ac:dyDescent="0.25">
      <c r="C231" s="36"/>
    </row>
    <row r="232" spans="3:3" s="31" customFormat="1" x14ac:dyDescent="0.25">
      <c r="C232" s="36"/>
    </row>
    <row r="233" spans="3:3" s="31" customFormat="1" x14ac:dyDescent="0.25">
      <c r="C233" s="36"/>
    </row>
    <row r="234" spans="3:3" s="31" customFormat="1" x14ac:dyDescent="0.25">
      <c r="C234" s="36"/>
    </row>
    <row r="235" spans="3:3" s="31" customFormat="1" x14ac:dyDescent="0.25">
      <c r="C235" s="36"/>
    </row>
    <row r="236" spans="3:3" s="31" customFormat="1" x14ac:dyDescent="0.25">
      <c r="C236" s="36"/>
    </row>
    <row r="237" spans="3:3" s="31" customFormat="1" x14ac:dyDescent="0.25">
      <c r="C237" s="36"/>
    </row>
    <row r="238" spans="3:3" s="31" customFormat="1" x14ac:dyDescent="0.25">
      <c r="C238" s="36"/>
    </row>
    <row r="239" spans="3:3" s="31" customFormat="1" x14ac:dyDescent="0.25">
      <c r="C239" s="36"/>
    </row>
    <row r="240" spans="3:3" s="31" customFormat="1" x14ac:dyDescent="0.25">
      <c r="C240" s="36"/>
    </row>
    <row r="241" spans="3:3" s="31" customFormat="1" x14ac:dyDescent="0.25">
      <c r="C241" s="36"/>
    </row>
    <row r="242" spans="3:3" s="31" customFormat="1" x14ac:dyDescent="0.25">
      <c r="C242" s="36"/>
    </row>
    <row r="243" spans="3:3" s="31" customFormat="1" x14ac:dyDescent="0.25">
      <c r="C243" s="36"/>
    </row>
    <row r="244" spans="3:3" s="31" customFormat="1" x14ac:dyDescent="0.25">
      <c r="C244" s="36"/>
    </row>
    <row r="245" spans="3:3" s="31" customFormat="1" x14ac:dyDescent="0.25">
      <c r="C245" s="36"/>
    </row>
    <row r="246" spans="3:3" s="31" customFormat="1" x14ac:dyDescent="0.25">
      <c r="C246" s="36"/>
    </row>
    <row r="247" spans="3:3" s="31" customFormat="1" x14ac:dyDescent="0.25">
      <c r="C247" s="36"/>
    </row>
    <row r="248" spans="3:3" s="31" customFormat="1" x14ac:dyDescent="0.25">
      <c r="C248" s="36"/>
    </row>
    <row r="249" spans="3:3" s="31" customFormat="1" x14ac:dyDescent="0.25">
      <c r="C249" s="36"/>
    </row>
    <row r="250" spans="3:3" s="31" customFormat="1" x14ac:dyDescent="0.25">
      <c r="C250" s="36"/>
    </row>
    <row r="251" spans="3:3" s="31" customFormat="1" x14ac:dyDescent="0.25">
      <c r="C251" s="36"/>
    </row>
    <row r="252" spans="3:3" s="31" customFormat="1" x14ac:dyDescent="0.25">
      <c r="C252" s="36"/>
    </row>
    <row r="253" spans="3:3" s="31" customFormat="1" x14ac:dyDescent="0.25">
      <c r="C253" s="36"/>
    </row>
    <row r="254" spans="3:3" s="31" customFormat="1" x14ac:dyDescent="0.25">
      <c r="C254" s="36"/>
    </row>
    <row r="255" spans="3:3" s="31" customFormat="1" x14ac:dyDescent="0.25">
      <c r="C255" s="36"/>
    </row>
    <row r="256" spans="3:3" s="31" customFormat="1" x14ac:dyDescent="0.25">
      <c r="C256" s="36"/>
    </row>
    <row r="257" spans="3:3" s="31" customFormat="1" x14ac:dyDescent="0.25">
      <c r="C257" s="36"/>
    </row>
    <row r="258" spans="3:3" s="31" customFormat="1" x14ac:dyDescent="0.25">
      <c r="C258" s="36"/>
    </row>
    <row r="259" spans="3:3" s="31" customFormat="1" x14ac:dyDescent="0.25">
      <c r="C259" s="36"/>
    </row>
    <row r="260" spans="3:3" s="31" customFormat="1" x14ac:dyDescent="0.25">
      <c r="C260" s="36"/>
    </row>
    <row r="261" spans="3:3" s="31" customFormat="1" x14ac:dyDescent="0.25">
      <c r="C261" s="36"/>
    </row>
    <row r="262" spans="3:3" s="31" customFormat="1" x14ac:dyDescent="0.25">
      <c r="C262" s="36"/>
    </row>
    <row r="263" spans="3:3" s="31" customFormat="1" x14ac:dyDescent="0.25">
      <c r="C263" s="36"/>
    </row>
    <row r="264" spans="3:3" s="31" customFormat="1" x14ac:dyDescent="0.25">
      <c r="C264" s="36"/>
    </row>
    <row r="265" spans="3:3" s="31" customFormat="1" x14ac:dyDescent="0.25">
      <c r="C265" s="36"/>
    </row>
    <row r="266" spans="3:3" s="31" customFormat="1" x14ac:dyDescent="0.25">
      <c r="C266" s="36"/>
    </row>
    <row r="267" spans="3:3" s="31" customFormat="1" x14ac:dyDescent="0.25">
      <c r="C267" s="36"/>
    </row>
    <row r="268" spans="3:3" s="31" customFormat="1" x14ac:dyDescent="0.25">
      <c r="C268" s="36"/>
    </row>
    <row r="269" spans="3:3" s="31" customFormat="1" x14ac:dyDescent="0.25">
      <c r="C269" s="36"/>
    </row>
    <row r="270" spans="3:3" s="31" customFormat="1" x14ac:dyDescent="0.25">
      <c r="C270" s="36"/>
    </row>
    <row r="271" spans="3:3" s="31" customFormat="1" x14ac:dyDescent="0.25">
      <c r="C271" s="36"/>
    </row>
    <row r="272" spans="3:3" s="31" customFormat="1" x14ac:dyDescent="0.25">
      <c r="C272" s="36"/>
    </row>
    <row r="273" spans="3:3" s="31" customFormat="1" x14ac:dyDescent="0.25">
      <c r="C273" s="36"/>
    </row>
    <row r="274" spans="3:3" s="31" customFormat="1" x14ac:dyDescent="0.25">
      <c r="C274" s="36"/>
    </row>
    <row r="275" spans="3:3" s="31" customFormat="1" x14ac:dyDescent="0.25">
      <c r="C275" s="36"/>
    </row>
    <row r="276" spans="3:3" s="31" customFormat="1" x14ac:dyDescent="0.25">
      <c r="C276" s="36"/>
    </row>
    <row r="277" spans="3:3" s="31" customFormat="1" x14ac:dyDescent="0.25">
      <c r="C277" s="36"/>
    </row>
    <row r="278" spans="3:3" s="31" customFormat="1" x14ac:dyDescent="0.25">
      <c r="C278" s="36"/>
    </row>
    <row r="279" spans="3:3" s="31" customFormat="1" x14ac:dyDescent="0.25">
      <c r="C279" s="36"/>
    </row>
    <row r="280" spans="3:3" s="31" customFormat="1" x14ac:dyDescent="0.25">
      <c r="C280" s="36"/>
    </row>
    <row r="281" spans="3:3" s="31" customFormat="1" x14ac:dyDescent="0.25">
      <c r="C281" s="36"/>
    </row>
    <row r="282" spans="3:3" s="31" customFormat="1" x14ac:dyDescent="0.25">
      <c r="C282" s="36"/>
    </row>
    <row r="283" spans="3:3" s="31" customFormat="1" x14ac:dyDescent="0.25">
      <c r="C283" s="36"/>
    </row>
    <row r="284" spans="3:3" s="31" customFormat="1" x14ac:dyDescent="0.25">
      <c r="C284" s="36"/>
    </row>
    <row r="285" spans="3:3" s="31" customFormat="1" x14ac:dyDescent="0.25">
      <c r="C285" s="36"/>
    </row>
    <row r="286" spans="3:3" s="31" customFormat="1" x14ac:dyDescent="0.25">
      <c r="C286" s="36"/>
    </row>
    <row r="287" spans="3:3" s="31" customFormat="1" x14ac:dyDescent="0.25">
      <c r="C287" s="36"/>
    </row>
    <row r="288" spans="3:3" s="31" customFormat="1" x14ac:dyDescent="0.25">
      <c r="C288" s="36"/>
    </row>
    <row r="289" spans="3:3" s="31" customFormat="1" x14ac:dyDescent="0.25">
      <c r="C289" s="36"/>
    </row>
    <row r="290" spans="3:3" s="31" customFormat="1" x14ac:dyDescent="0.25">
      <c r="C290" s="36"/>
    </row>
    <row r="291" spans="3:3" s="31" customFormat="1" x14ac:dyDescent="0.25">
      <c r="C291" s="36"/>
    </row>
    <row r="292" spans="3:3" s="31" customFormat="1" x14ac:dyDescent="0.25">
      <c r="C292" s="36"/>
    </row>
    <row r="293" spans="3:3" s="31" customFormat="1" x14ac:dyDescent="0.25">
      <c r="C293" s="36"/>
    </row>
    <row r="294" spans="3:3" s="31" customFormat="1" x14ac:dyDescent="0.25">
      <c r="C294" s="36"/>
    </row>
    <row r="295" spans="3:3" s="31" customFormat="1" x14ac:dyDescent="0.25">
      <c r="C295" s="36"/>
    </row>
    <row r="296" spans="3:3" s="31" customFormat="1" x14ac:dyDescent="0.25">
      <c r="C296" s="36"/>
    </row>
    <row r="297" spans="3:3" s="31" customFormat="1" x14ac:dyDescent="0.25">
      <c r="C297" s="36"/>
    </row>
    <row r="298" spans="3:3" s="31" customFormat="1" x14ac:dyDescent="0.25">
      <c r="C298" s="36"/>
    </row>
    <row r="299" spans="3:3" s="31" customFormat="1" x14ac:dyDescent="0.25">
      <c r="C299" s="36"/>
    </row>
    <row r="300" spans="3:3" s="31" customFormat="1" x14ac:dyDescent="0.25">
      <c r="C300" s="36"/>
    </row>
    <row r="301" spans="3:3" s="31" customFormat="1" x14ac:dyDescent="0.25">
      <c r="C301" s="36"/>
    </row>
    <row r="302" spans="3:3" s="31" customFormat="1" x14ac:dyDescent="0.25">
      <c r="C302" s="36"/>
    </row>
    <row r="303" spans="3:3" s="31" customFormat="1" x14ac:dyDescent="0.25">
      <c r="C303" s="36"/>
    </row>
    <row r="304" spans="3:3" s="31" customFormat="1" x14ac:dyDescent="0.25">
      <c r="C304" s="36"/>
    </row>
    <row r="305" spans="3:3" s="31" customFormat="1" x14ac:dyDescent="0.25">
      <c r="C305" s="36"/>
    </row>
    <row r="306" spans="3:3" s="31" customFormat="1" x14ac:dyDescent="0.25">
      <c r="C306" s="36"/>
    </row>
    <row r="307" spans="3:3" s="31" customFormat="1" x14ac:dyDescent="0.25">
      <c r="C307" s="36"/>
    </row>
    <row r="308" spans="3:3" s="31" customFormat="1" x14ac:dyDescent="0.25">
      <c r="C308" s="36"/>
    </row>
    <row r="309" spans="3:3" s="31" customFormat="1" x14ac:dyDescent="0.25">
      <c r="C309" s="36"/>
    </row>
    <row r="310" spans="3:3" s="31" customFormat="1" x14ac:dyDescent="0.25">
      <c r="C310" s="36"/>
    </row>
    <row r="311" spans="3:3" s="31" customFormat="1" x14ac:dyDescent="0.25">
      <c r="C311" s="36"/>
    </row>
    <row r="312" spans="3:3" s="31" customFormat="1" x14ac:dyDescent="0.25">
      <c r="C312" s="36"/>
    </row>
    <row r="313" spans="3:3" s="31" customFormat="1" x14ac:dyDescent="0.25">
      <c r="C313" s="36"/>
    </row>
    <row r="314" spans="3:3" s="31" customFormat="1" x14ac:dyDescent="0.25">
      <c r="C314" s="36"/>
    </row>
    <row r="315" spans="3:3" s="31" customFormat="1" x14ac:dyDescent="0.25">
      <c r="C315" s="36"/>
    </row>
    <row r="316" spans="3:3" s="31" customFormat="1" x14ac:dyDescent="0.25">
      <c r="C316" s="36"/>
    </row>
    <row r="317" spans="3:3" s="31" customFormat="1" x14ac:dyDescent="0.25">
      <c r="C317" s="36"/>
    </row>
    <row r="318" spans="3:3" s="31" customFormat="1" x14ac:dyDescent="0.25">
      <c r="C318" s="36"/>
    </row>
    <row r="319" spans="3:3" s="31" customFormat="1" x14ac:dyDescent="0.25">
      <c r="C319" s="36"/>
    </row>
    <row r="320" spans="3:3" s="31" customFormat="1" x14ac:dyDescent="0.25">
      <c r="C320" s="36"/>
    </row>
    <row r="321" spans="3:3" s="31" customFormat="1" x14ac:dyDescent="0.25">
      <c r="C321" s="36"/>
    </row>
    <row r="322" spans="3:3" s="31" customFormat="1" x14ac:dyDescent="0.25">
      <c r="C322" s="36"/>
    </row>
    <row r="323" spans="3:3" s="31" customFormat="1" x14ac:dyDescent="0.25">
      <c r="C323" s="36"/>
    </row>
    <row r="324" spans="3:3" s="31" customFormat="1" x14ac:dyDescent="0.25">
      <c r="C324" s="36"/>
    </row>
    <row r="325" spans="3:3" s="31" customFormat="1" x14ac:dyDescent="0.25">
      <c r="C325" s="36"/>
    </row>
    <row r="326" spans="3:3" s="31" customFormat="1" x14ac:dyDescent="0.25">
      <c r="C326" s="36"/>
    </row>
    <row r="327" spans="3:3" s="31" customFormat="1" x14ac:dyDescent="0.25">
      <c r="C327" s="36"/>
    </row>
    <row r="328" spans="3:3" s="31" customFormat="1" x14ac:dyDescent="0.25">
      <c r="C328" s="36"/>
    </row>
    <row r="329" spans="3:3" s="31" customFormat="1" x14ac:dyDescent="0.25">
      <c r="C329" s="36"/>
    </row>
    <row r="330" spans="3:3" s="31" customFormat="1" x14ac:dyDescent="0.25">
      <c r="C330" s="36"/>
    </row>
    <row r="331" spans="3:3" s="31" customFormat="1" x14ac:dyDescent="0.25">
      <c r="C331" s="36"/>
    </row>
    <row r="332" spans="3:3" s="31" customFormat="1" x14ac:dyDescent="0.25">
      <c r="C332" s="36"/>
    </row>
    <row r="333" spans="3:3" s="31" customFormat="1" x14ac:dyDescent="0.25">
      <c r="C333" s="36"/>
    </row>
    <row r="334" spans="3:3" s="31" customFormat="1" x14ac:dyDescent="0.25">
      <c r="C334" s="36"/>
    </row>
    <row r="335" spans="3:3" s="31" customFormat="1" x14ac:dyDescent="0.25">
      <c r="C335" s="36"/>
    </row>
    <row r="336" spans="3:3" s="31" customFormat="1" x14ac:dyDescent="0.25">
      <c r="C336" s="36"/>
    </row>
    <row r="337" spans="3:3" s="31" customFormat="1" x14ac:dyDescent="0.25">
      <c r="C337" s="36"/>
    </row>
    <row r="338" spans="3:3" s="31" customFormat="1" x14ac:dyDescent="0.25">
      <c r="C338" s="36"/>
    </row>
    <row r="339" spans="3:3" s="31" customFormat="1" x14ac:dyDescent="0.25">
      <c r="C339" s="36"/>
    </row>
    <row r="340" spans="3:3" s="31" customFormat="1" x14ac:dyDescent="0.25">
      <c r="C340" s="36"/>
    </row>
    <row r="341" spans="3:3" s="31" customFormat="1" x14ac:dyDescent="0.25">
      <c r="C341" s="36"/>
    </row>
    <row r="342" spans="3:3" s="31" customFormat="1" x14ac:dyDescent="0.25">
      <c r="C342" s="36"/>
    </row>
    <row r="343" spans="3:3" s="31" customFormat="1" x14ac:dyDescent="0.25">
      <c r="C343" s="36"/>
    </row>
    <row r="344" spans="3:3" s="31" customFormat="1" x14ac:dyDescent="0.25">
      <c r="C344" s="36"/>
    </row>
    <row r="345" spans="3:3" s="31" customFormat="1" x14ac:dyDescent="0.25">
      <c r="C345" s="36"/>
    </row>
    <row r="346" spans="3:3" s="31" customFormat="1" x14ac:dyDescent="0.25">
      <c r="C346" s="36"/>
    </row>
    <row r="347" spans="3:3" s="31" customFormat="1" x14ac:dyDescent="0.25">
      <c r="C347" s="36"/>
    </row>
    <row r="348" spans="3:3" s="31" customFormat="1" x14ac:dyDescent="0.25">
      <c r="C348" s="36"/>
    </row>
    <row r="349" spans="3:3" s="31" customFormat="1" x14ac:dyDescent="0.25">
      <c r="C349" s="36"/>
    </row>
    <row r="350" spans="3:3" s="31" customFormat="1" x14ac:dyDescent="0.25">
      <c r="C350" s="36"/>
    </row>
    <row r="351" spans="3:3" s="31" customFormat="1" x14ac:dyDescent="0.25">
      <c r="C351" s="36"/>
    </row>
    <row r="352" spans="3:3" s="31" customFormat="1" x14ac:dyDescent="0.25">
      <c r="C352" s="36"/>
    </row>
    <row r="353" spans="3:3" s="31" customFormat="1" x14ac:dyDescent="0.25">
      <c r="C353" s="36"/>
    </row>
    <row r="354" spans="3:3" s="31" customFormat="1" x14ac:dyDescent="0.25">
      <c r="C354" s="36"/>
    </row>
    <row r="355" spans="3:3" s="31" customFormat="1" x14ac:dyDescent="0.25">
      <c r="C355" s="36"/>
    </row>
    <row r="356" spans="3:3" s="31" customFormat="1" x14ac:dyDescent="0.25">
      <c r="C356" s="36"/>
    </row>
    <row r="357" spans="3:3" s="31" customFormat="1" x14ac:dyDescent="0.25">
      <c r="C357" s="36"/>
    </row>
    <row r="358" spans="3:3" s="31" customFormat="1" x14ac:dyDescent="0.25">
      <c r="C358" s="36"/>
    </row>
    <row r="359" spans="3:3" s="31" customFormat="1" x14ac:dyDescent="0.25">
      <c r="C359" s="36"/>
    </row>
    <row r="360" spans="3:3" s="31" customFormat="1" x14ac:dyDescent="0.25">
      <c r="C360" s="36"/>
    </row>
    <row r="361" spans="3:3" s="31" customFormat="1" x14ac:dyDescent="0.25">
      <c r="C361" s="36"/>
    </row>
    <row r="362" spans="3:3" s="31" customFormat="1" x14ac:dyDescent="0.25">
      <c r="C362" s="36"/>
    </row>
    <row r="363" spans="3:3" s="31" customFormat="1" x14ac:dyDescent="0.25">
      <c r="C363" s="36"/>
    </row>
    <row r="364" spans="3:3" s="31" customFormat="1" x14ac:dyDescent="0.25">
      <c r="C364" s="36"/>
    </row>
    <row r="365" spans="3:3" s="31" customFormat="1" x14ac:dyDescent="0.25">
      <c r="C365" s="36"/>
    </row>
    <row r="366" spans="3:3" s="31" customFormat="1" x14ac:dyDescent="0.25">
      <c r="C366" s="36"/>
    </row>
    <row r="367" spans="3:3" s="31" customFormat="1" x14ac:dyDescent="0.25">
      <c r="C367" s="36"/>
    </row>
    <row r="368" spans="3:3" s="31" customFormat="1" x14ac:dyDescent="0.25">
      <c r="C368" s="36"/>
    </row>
    <row r="369" spans="3:3" s="31" customFormat="1" x14ac:dyDescent="0.25">
      <c r="C369" s="36"/>
    </row>
    <row r="370" spans="3:3" s="31" customFormat="1" x14ac:dyDescent="0.25">
      <c r="C370" s="36"/>
    </row>
    <row r="371" spans="3:3" s="31" customFormat="1" x14ac:dyDescent="0.25">
      <c r="C371" s="36"/>
    </row>
    <row r="372" spans="3:3" s="31" customFormat="1" x14ac:dyDescent="0.25">
      <c r="C372" s="36"/>
    </row>
    <row r="373" spans="3:3" s="31" customFormat="1" x14ac:dyDescent="0.25">
      <c r="C373" s="36"/>
    </row>
    <row r="374" spans="3:3" s="31" customFormat="1" x14ac:dyDescent="0.25">
      <c r="C374" s="36"/>
    </row>
    <row r="375" spans="3:3" s="31" customFormat="1" x14ac:dyDescent="0.25">
      <c r="C375" s="36"/>
    </row>
    <row r="376" spans="3:3" s="31" customFormat="1" x14ac:dyDescent="0.25">
      <c r="C376" s="36"/>
    </row>
    <row r="377" spans="3:3" s="31" customFormat="1" x14ac:dyDescent="0.25">
      <c r="C377" s="36"/>
    </row>
    <row r="378" spans="3:3" s="31" customFormat="1" x14ac:dyDescent="0.25">
      <c r="C378" s="36"/>
    </row>
    <row r="379" spans="3:3" s="31" customFormat="1" x14ac:dyDescent="0.25">
      <c r="C379" s="36"/>
    </row>
    <row r="380" spans="3:3" s="31" customFormat="1" x14ac:dyDescent="0.25">
      <c r="C380" s="36"/>
    </row>
    <row r="381" spans="3:3" s="31" customFormat="1" x14ac:dyDescent="0.25">
      <c r="C381" s="36"/>
    </row>
    <row r="382" spans="3:3" s="31" customFormat="1" x14ac:dyDescent="0.25">
      <c r="C382" s="36"/>
    </row>
    <row r="383" spans="3:3" s="31" customFormat="1" x14ac:dyDescent="0.25">
      <c r="C383" s="36"/>
    </row>
    <row r="384" spans="3:3" s="31" customFormat="1" x14ac:dyDescent="0.25">
      <c r="C384" s="36"/>
    </row>
    <row r="385" spans="3:3" s="31" customFormat="1" x14ac:dyDescent="0.25">
      <c r="C385" s="36"/>
    </row>
    <row r="386" spans="3:3" s="31" customFormat="1" x14ac:dyDescent="0.25">
      <c r="C386" s="36"/>
    </row>
    <row r="387" spans="3:3" s="31" customFormat="1" x14ac:dyDescent="0.25">
      <c r="C387" s="36"/>
    </row>
    <row r="388" spans="3:3" s="31" customFormat="1" x14ac:dyDescent="0.25">
      <c r="C388" s="36"/>
    </row>
    <row r="389" spans="3:3" s="31" customFormat="1" x14ac:dyDescent="0.25">
      <c r="C389" s="36"/>
    </row>
    <row r="390" spans="3:3" s="31" customFormat="1" x14ac:dyDescent="0.25">
      <c r="C390" s="36"/>
    </row>
    <row r="391" spans="3:3" s="31" customFormat="1" x14ac:dyDescent="0.25">
      <c r="C391" s="36"/>
    </row>
    <row r="392" spans="3:3" s="31" customFormat="1" x14ac:dyDescent="0.25">
      <c r="C392" s="36"/>
    </row>
    <row r="393" spans="3:3" s="31" customFormat="1" x14ac:dyDescent="0.25">
      <c r="C393" s="36"/>
    </row>
    <row r="394" spans="3:3" s="31" customFormat="1" x14ac:dyDescent="0.25">
      <c r="C394" s="36"/>
    </row>
    <row r="395" spans="3:3" s="31" customFormat="1" x14ac:dyDescent="0.25">
      <c r="C395" s="36"/>
    </row>
    <row r="396" spans="3:3" s="31" customFormat="1" x14ac:dyDescent="0.25">
      <c r="C396" s="36"/>
    </row>
    <row r="397" spans="3:3" s="31" customFormat="1" x14ac:dyDescent="0.25">
      <c r="C397" s="36"/>
    </row>
    <row r="398" spans="3:3" s="31" customFormat="1" x14ac:dyDescent="0.25">
      <c r="C398" s="36"/>
    </row>
    <row r="399" spans="3:3" s="31" customFormat="1" x14ac:dyDescent="0.25">
      <c r="C399" s="36"/>
    </row>
    <row r="400" spans="3:3" s="31" customFormat="1" x14ac:dyDescent="0.25">
      <c r="C400" s="36"/>
    </row>
    <row r="401" spans="3:3" s="31" customFormat="1" x14ac:dyDescent="0.25">
      <c r="C401" s="36"/>
    </row>
    <row r="402" spans="3:3" s="31" customFormat="1" x14ac:dyDescent="0.25">
      <c r="C402" s="36"/>
    </row>
    <row r="403" spans="3:3" s="31" customFormat="1" x14ac:dyDescent="0.25">
      <c r="C403" s="36"/>
    </row>
    <row r="404" spans="3:3" s="31" customFormat="1" x14ac:dyDescent="0.25">
      <c r="C404" s="36"/>
    </row>
    <row r="405" spans="3:3" s="31" customFormat="1" x14ac:dyDescent="0.25">
      <c r="C405" s="36"/>
    </row>
    <row r="406" spans="3:3" s="31" customFormat="1" x14ac:dyDescent="0.25">
      <c r="C406" s="36"/>
    </row>
    <row r="407" spans="3:3" s="31" customFormat="1" x14ac:dyDescent="0.25">
      <c r="C407" s="36"/>
    </row>
    <row r="408" spans="3:3" s="31" customFormat="1" x14ac:dyDescent="0.25">
      <c r="C408" s="36"/>
    </row>
    <row r="409" spans="3:3" s="31" customFormat="1" x14ac:dyDescent="0.25">
      <c r="C409" s="36"/>
    </row>
    <row r="410" spans="3:3" s="31" customFormat="1" x14ac:dyDescent="0.25">
      <c r="C410" s="36"/>
    </row>
    <row r="411" spans="3:3" s="31" customFormat="1" x14ac:dyDescent="0.25">
      <c r="C411" s="36"/>
    </row>
    <row r="412" spans="3:3" s="31" customFormat="1" x14ac:dyDescent="0.25">
      <c r="C412" s="36"/>
    </row>
    <row r="413" spans="3:3" s="31" customFormat="1" x14ac:dyDescent="0.25">
      <c r="C413" s="36"/>
    </row>
    <row r="414" spans="3:3" s="31" customFormat="1" x14ac:dyDescent="0.25">
      <c r="C414" s="36"/>
    </row>
    <row r="415" spans="3:3" s="31" customFormat="1" x14ac:dyDescent="0.25">
      <c r="C415" s="36"/>
    </row>
    <row r="416" spans="3:3" s="31" customFormat="1" x14ac:dyDescent="0.25">
      <c r="C416" s="36"/>
    </row>
    <row r="417" spans="3:3" s="31" customFormat="1" x14ac:dyDescent="0.25">
      <c r="C417" s="36"/>
    </row>
    <row r="418" spans="3:3" s="31" customFormat="1" x14ac:dyDescent="0.25">
      <c r="C418" s="36"/>
    </row>
    <row r="419" spans="3:3" s="31" customFormat="1" x14ac:dyDescent="0.25">
      <c r="C419" s="36"/>
    </row>
    <row r="420" spans="3:3" s="31" customFormat="1" x14ac:dyDescent="0.25">
      <c r="C420" s="36"/>
    </row>
    <row r="421" spans="3:3" s="31" customFormat="1" x14ac:dyDescent="0.25">
      <c r="C421" s="36"/>
    </row>
    <row r="422" spans="3:3" s="31" customFormat="1" x14ac:dyDescent="0.25">
      <c r="C422" s="36"/>
    </row>
    <row r="423" spans="3:3" s="31" customFormat="1" x14ac:dyDescent="0.25">
      <c r="C423" s="36"/>
    </row>
    <row r="424" spans="3:3" s="31" customFormat="1" x14ac:dyDescent="0.25">
      <c r="C424" s="36"/>
    </row>
    <row r="425" spans="3:3" s="31" customFormat="1" x14ac:dyDescent="0.25">
      <c r="C425" s="36"/>
    </row>
    <row r="426" spans="3:3" s="31" customFormat="1" x14ac:dyDescent="0.25">
      <c r="C426" s="36"/>
    </row>
    <row r="427" spans="3:3" s="31" customFormat="1" x14ac:dyDescent="0.25">
      <c r="C427" s="36"/>
    </row>
    <row r="428" spans="3:3" s="31" customFormat="1" x14ac:dyDescent="0.25">
      <c r="C428" s="36"/>
    </row>
    <row r="429" spans="3:3" s="31" customFormat="1" x14ac:dyDescent="0.25">
      <c r="C429" s="36"/>
    </row>
    <row r="430" spans="3:3" s="31" customFormat="1" x14ac:dyDescent="0.25">
      <c r="C430" s="36"/>
    </row>
    <row r="431" spans="3:3" s="31" customFormat="1" x14ac:dyDescent="0.25">
      <c r="C431" s="36"/>
    </row>
    <row r="432" spans="3:3" s="31" customFormat="1" x14ac:dyDescent="0.25">
      <c r="C432" s="36"/>
    </row>
    <row r="433" spans="3:3" s="31" customFormat="1" x14ac:dyDescent="0.25">
      <c r="C433" s="36"/>
    </row>
    <row r="434" spans="3:3" s="31" customFormat="1" x14ac:dyDescent="0.25">
      <c r="C434" s="36"/>
    </row>
    <row r="435" spans="3:3" s="31" customFormat="1" x14ac:dyDescent="0.25">
      <c r="C435" s="36"/>
    </row>
    <row r="436" spans="3:3" s="31" customFormat="1" x14ac:dyDescent="0.25">
      <c r="C436" s="36"/>
    </row>
    <row r="437" spans="3:3" s="31" customFormat="1" x14ac:dyDescent="0.25">
      <c r="C437" s="36"/>
    </row>
    <row r="438" spans="3:3" s="31" customFormat="1" x14ac:dyDescent="0.25">
      <c r="C438" s="36"/>
    </row>
    <row r="439" spans="3:3" s="31" customFormat="1" x14ac:dyDescent="0.25">
      <c r="C439" s="36"/>
    </row>
    <row r="440" spans="3:3" s="31" customFormat="1" x14ac:dyDescent="0.25">
      <c r="C440" s="36"/>
    </row>
    <row r="441" spans="3:3" s="31" customFormat="1" x14ac:dyDescent="0.25">
      <c r="C441" s="36"/>
    </row>
    <row r="442" spans="3:3" s="31" customFormat="1" x14ac:dyDescent="0.25">
      <c r="C442" s="36"/>
    </row>
    <row r="443" spans="3:3" s="31" customFormat="1" x14ac:dyDescent="0.25">
      <c r="C443" s="36"/>
    </row>
    <row r="444" spans="3:3" s="31" customFormat="1" x14ac:dyDescent="0.25">
      <c r="C444" s="36"/>
    </row>
    <row r="445" spans="3:3" s="31" customFormat="1" x14ac:dyDescent="0.25">
      <c r="C445" s="36"/>
    </row>
    <row r="446" spans="3:3" s="31" customFormat="1" x14ac:dyDescent="0.25">
      <c r="C446" s="36"/>
    </row>
    <row r="447" spans="3:3" s="31" customFormat="1" x14ac:dyDescent="0.25">
      <c r="C447" s="36"/>
    </row>
    <row r="448" spans="3:3" s="31" customFormat="1" x14ac:dyDescent="0.25">
      <c r="C448" s="36"/>
    </row>
    <row r="449" spans="3:3" s="31" customFormat="1" x14ac:dyDescent="0.25">
      <c r="C449" s="36"/>
    </row>
    <row r="450" spans="3:3" s="31" customFormat="1" x14ac:dyDescent="0.25">
      <c r="C450" s="36"/>
    </row>
    <row r="451" spans="3:3" s="31" customFormat="1" x14ac:dyDescent="0.25">
      <c r="C451" s="36"/>
    </row>
    <row r="452" spans="3:3" s="31" customFormat="1" x14ac:dyDescent="0.25">
      <c r="C452" s="36"/>
    </row>
    <row r="453" spans="3:3" s="31" customFormat="1" x14ac:dyDescent="0.25">
      <c r="C453" s="36"/>
    </row>
    <row r="454" spans="3:3" s="31" customFormat="1" x14ac:dyDescent="0.25">
      <c r="C454" s="36"/>
    </row>
    <row r="455" spans="3:3" s="31" customFormat="1" x14ac:dyDescent="0.25">
      <c r="C455" s="36"/>
    </row>
    <row r="456" spans="3:3" s="31" customFormat="1" x14ac:dyDescent="0.25">
      <c r="C456" s="36"/>
    </row>
    <row r="457" spans="3:3" s="31" customFormat="1" x14ac:dyDescent="0.25">
      <c r="C457" s="36"/>
    </row>
    <row r="458" spans="3:3" s="31" customFormat="1" x14ac:dyDescent="0.25">
      <c r="C458" s="36"/>
    </row>
    <row r="459" spans="3:3" s="31" customFormat="1" x14ac:dyDescent="0.25">
      <c r="C459" s="36"/>
    </row>
    <row r="460" spans="3:3" s="31" customFormat="1" x14ac:dyDescent="0.25">
      <c r="C460" s="36"/>
    </row>
    <row r="461" spans="3:3" s="31" customFormat="1" x14ac:dyDescent="0.25">
      <c r="C461" s="36"/>
    </row>
    <row r="462" spans="3:3" s="31" customFormat="1" x14ac:dyDescent="0.25">
      <c r="C462" s="36"/>
    </row>
    <row r="463" spans="3:3" s="31" customFormat="1" x14ac:dyDescent="0.25">
      <c r="C463" s="36"/>
    </row>
    <row r="464" spans="3:3" s="31" customFormat="1" x14ac:dyDescent="0.25">
      <c r="C464" s="36"/>
    </row>
    <row r="465" spans="3:3" s="31" customFormat="1" x14ac:dyDescent="0.25">
      <c r="C465" s="36"/>
    </row>
    <row r="466" spans="3:3" s="31" customFormat="1" x14ac:dyDescent="0.25">
      <c r="C466" s="36"/>
    </row>
    <row r="467" spans="3:3" s="31" customFormat="1" x14ac:dyDescent="0.25">
      <c r="C467" s="36"/>
    </row>
    <row r="468" spans="3:3" s="31" customFormat="1" x14ac:dyDescent="0.25">
      <c r="C468" s="36"/>
    </row>
    <row r="469" spans="3:3" s="31" customFormat="1" x14ac:dyDescent="0.25">
      <c r="C469" s="36"/>
    </row>
    <row r="470" spans="3:3" s="31" customFormat="1" x14ac:dyDescent="0.25">
      <c r="C470" s="36"/>
    </row>
    <row r="471" spans="3:3" s="31" customFormat="1" x14ac:dyDescent="0.25">
      <c r="C471" s="36"/>
    </row>
    <row r="472" spans="3:3" s="31" customFormat="1" x14ac:dyDescent="0.25">
      <c r="C472" s="36"/>
    </row>
    <row r="473" spans="3:3" s="31" customFormat="1" x14ac:dyDescent="0.25">
      <c r="C473" s="36"/>
    </row>
    <row r="474" spans="3:3" s="31" customFormat="1" x14ac:dyDescent="0.25">
      <c r="C474" s="36"/>
    </row>
    <row r="475" spans="3:3" s="31" customFormat="1" x14ac:dyDescent="0.25">
      <c r="C475" s="36"/>
    </row>
    <row r="476" spans="3:3" s="31" customFormat="1" x14ac:dyDescent="0.25">
      <c r="C476" s="36"/>
    </row>
    <row r="477" spans="3:3" s="31" customFormat="1" x14ac:dyDescent="0.25">
      <c r="C477" s="36"/>
    </row>
    <row r="478" spans="3:3" s="31" customFormat="1" x14ac:dyDescent="0.25">
      <c r="C478" s="36"/>
    </row>
    <row r="479" spans="3:3" s="31" customFormat="1" x14ac:dyDescent="0.25">
      <c r="C479" s="36"/>
    </row>
    <row r="480" spans="3:3" s="31" customFormat="1" x14ac:dyDescent="0.25">
      <c r="C480" s="36"/>
    </row>
    <row r="481" spans="3:3" s="31" customFormat="1" x14ac:dyDescent="0.25">
      <c r="C481" s="36"/>
    </row>
    <row r="482" spans="3:3" s="31" customFormat="1" x14ac:dyDescent="0.25">
      <c r="C482" s="36"/>
    </row>
    <row r="483" spans="3:3" s="31" customFormat="1" x14ac:dyDescent="0.25">
      <c r="C483" s="36"/>
    </row>
    <row r="484" spans="3:3" s="31" customFormat="1" x14ac:dyDescent="0.25">
      <c r="C484" s="36"/>
    </row>
    <row r="485" spans="3:3" s="31" customFormat="1" x14ac:dyDescent="0.25">
      <c r="C485" s="36"/>
    </row>
    <row r="486" spans="3:3" s="31" customFormat="1" x14ac:dyDescent="0.25">
      <c r="C486" s="36"/>
    </row>
    <row r="487" spans="3:3" s="31" customFormat="1" x14ac:dyDescent="0.25">
      <c r="C487" s="36"/>
    </row>
    <row r="488" spans="3:3" s="31" customFormat="1" x14ac:dyDescent="0.25">
      <c r="C488" s="36"/>
    </row>
    <row r="489" spans="3:3" s="31" customFormat="1" x14ac:dyDescent="0.25">
      <c r="C489" s="36"/>
    </row>
    <row r="490" spans="3:3" s="31" customFormat="1" x14ac:dyDescent="0.25">
      <c r="C490" s="36"/>
    </row>
    <row r="491" spans="3:3" s="31" customFormat="1" x14ac:dyDescent="0.25">
      <c r="C491" s="36"/>
    </row>
    <row r="492" spans="3:3" s="31" customFormat="1" x14ac:dyDescent="0.25">
      <c r="C492" s="36"/>
    </row>
    <row r="493" spans="3:3" s="31" customFormat="1" x14ac:dyDescent="0.25">
      <c r="C493" s="36"/>
    </row>
    <row r="494" spans="3:3" s="31" customFormat="1" x14ac:dyDescent="0.25">
      <c r="C494" s="36"/>
    </row>
    <row r="495" spans="3:3" s="31" customFormat="1" x14ac:dyDescent="0.25">
      <c r="C495" s="36"/>
    </row>
    <row r="496" spans="3:3" s="31" customFormat="1" x14ac:dyDescent="0.25">
      <c r="C496" s="36"/>
    </row>
    <row r="497" spans="3:3" s="31" customFormat="1" x14ac:dyDescent="0.25">
      <c r="C497" s="36"/>
    </row>
    <row r="498" spans="3:3" s="31" customFormat="1" x14ac:dyDescent="0.25">
      <c r="C498" s="36"/>
    </row>
    <row r="499" spans="3:3" s="31" customFormat="1" x14ac:dyDescent="0.25">
      <c r="C499" s="36"/>
    </row>
    <row r="500" spans="3:3" s="31" customFormat="1" x14ac:dyDescent="0.25">
      <c r="C500" s="36"/>
    </row>
    <row r="501" spans="3:3" s="31" customFormat="1" x14ac:dyDescent="0.25">
      <c r="C501" s="36"/>
    </row>
    <row r="502" spans="3:3" s="31" customFormat="1" x14ac:dyDescent="0.25">
      <c r="C502" s="36"/>
    </row>
    <row r="503" spans="3:3" s="31" customFormat="1" x14ac:dyDescent="0.25">
      <c r="C503" s="36"/>
    </row>
    <row r="504" spans="3:3" s="31" customFormat="1" x14ac:dyDescent="0.25">
      <c r="C504" s="36"/>
    </row>
    <row r="505" spans="3:3" s="31" customFormat="1" x14ac:dyDescent="0.25">
      <c r="C505" s="36"/>
    </row>
    <row r="506" spans="3:3" s="31" customFormat="1" x14ac:dyDescent="0.25">
      <c r="C506" s="36"/>
    </row>
    <row r="507" spans="3:3" s="31" customFormat="1" x14ac:dyDescent="0.25">
      <c r="C507" s="36"/>
    </row>
    <row r="508" spans="3:3" s="31" customFormat="1" x14ac:dyDescent="0.25">
      <c r="C508" s="36"/>
    </row>
    <row r="509" spans="3:3" s="31" customFormat="1" x14ac:dyDescent="0.25">
      <c r="C509" s="36"/>
    </row>
    <row r="510" spans="3:3" s="31" customFormat="1" x14ac:dyDescent="0.25">
      <c r="C510" s="36"/>
    </row>
    <row r="511" spans="3:3" s="31" customFormat="1" x14ac:dyDescent="0.25">
      <c r="C511" s="36"/>
    </row>
    <row r="512" spans="3:3" s="31" customFormat="1" x14ac:dyDescent="0.25">
      <c r="C512" s="36"/>
    </row>
    <row r="513" spans="3:3" s="31" customFormat="1" x14ac:dyDescent="0.25">
      <c r="C513" s="36"/>
    </row>
    <row r="514" spans="3:3" s="31" customFormat="1" x14ac:dyDescent="0.25">
      <c r="C514" s="36"/>
    </row>
    <row r="515" spans="3:3" s="31" customFormat="1" x14ac:dyDescent="0.25">
      <c r="C515" s="36"/>
    </row>
    <row r="516" spans="3:3" s="31" customFormat="1" x14ac:dyDescent="0.25">
      <c r="C516" s="36"/>
    </row>
    <row r="517" spans="3:3" s="31" customFormat="1" x14ac:dyDescent="0.25">
      <c r="C517" s="36"/>
    </row>
    <row r="518" spans="3:3" s="31" customFormat="1" x14ac:dyDescent="0.25">
      <c r="C518" s="36"/>
    </row>
    <row r="519" spans="3:3" s="31" customFormat="1" x14ac:dyDescent="0.25">
      <c r="C519" s="36"/>
    </row>
    <row r="520" spans="3:3" s="31" customFormat="1" x14ac:dyDescent="0.25">
      <c r="C520" s="36"/>
    </row>
    <row r="521" spans="3:3" s="31" customFormat="1" x14ac:dyDescent="0.25">
      <c r="C521" s="36"/>
    </row>
    <row r="522" spans="3:3" s="31" customFormat="1" x14ac:dyDescent="0.25">
      <c r="C522" s="36"/>
    </row>
    <row r="523" spans="3:3" s="31" customFormat="1" x14ac:dyDescent="0.25">
      <c r="C523" s="36"/>
    </row>
    <row r="524" spans="3:3" s="31" customFormat="1" x14ac:dyDescent="0.25">
      <c r="C524" s="36"/>
    </row>
    <row r="525" spans="3:3" s="31" customFormat="1" x14ac:dyDescent="0.25">
      <c r="C525" s="36"/>
    </row>
    <row r="526" spans="3:3" s="31" customFormat="1" x14ac:dyDescent="0.25">
      <c r="C526" s="36"/>
    </row>
    <row r="527" spans="3:3" s="31" customFormat="1" x14ac:dyDescent="0.25">
      <c r="C527" s="36"/>
    </row>
    <row r="528" spans="3:3" s="31" customFormat="1" x14ac:dyDescent="0.25">
      <c r="C528" s="36"/>
    </row>
    <row r="529" spans="3:3" s="31" customFormat="1" x14ac:dyDescent="0.25">
      <c r="C529" s="36"/>
    </row>
    <row r="530" spans="3:3" s="31" customFormat="1" x14ac:dyDescent="0.25">
      <c r="C530" s="36"/>
    </row>
    <row r="531" spans="3:3" s="31" customFormat="1" x14ac:dyDescent="0.25">
      <c r="C531" s="36"/>
    </row>
    <row r="532" spans="3:3" s="31" customFormat="1" x14ac:dyDescent="0.25">
      <c r="C532" s="36"/>
    </row>
    <row r="533" spans="3:3" s="31" customFormat="1" x14ac:dyDescent="0.25">
      <c r="C533" s="36"/>
    </row>
    <row r="534" spans="3:3" s="31" customFormat="1" x14ac:dyDescent="0.25">
      <c r="C534" s="36"/>
    </row>
    <row r="535" spans="3:3" s="31" customFormat="1" x14ac:dyDescent="0.25">
      <c r="C535" s="36"/>
    </row>
    <row r="536" spans="3:3" s="31" customFormat="1" x14ac:dyDescent="0.25">
      <c r="C536" s="36"/>
    </row>
    <row r="537" spans="3:3" s="31" customFormat="1" x14ac:dyDescent="0.25">
      <c r="C537" s="36"/>
    </row>
    <row r="538" spans="3:3" s="31" customFormat="1" x14ac:dyDescent="0.25">
      <c r="C538" s="36"/>
    </row>
    <row r="539" spans="3:3" s="31" customFormat="1" x14ac:dyDescent="0.25">
      <c r="C539" s="36"/>
    </row>
    <row r="540" spans="3:3" s="31" customFormat="1" x14ac:dyDescent="0.25">
      <c r="C540" s="36"/>
    </row>
    <row r="541" spans="3:3" s="31" customFormat="1" x14ac:dyDescent="0.25">
      <c r="C541" s="36"/>
    </row>
    <row r="542" spans="3:3" s="31" customFormat="1" x14ac:dyDescent="0.25">
      <c r="C542" s="36"/>
    </row>
    <row r="543" spans="3:3" s="31" customFormat="1" x14ac:dyDescent="0.25">
      <c r="C543" s="36"/>
    </row>
    <row r="544" spans="3:3" s="31" customFormat="1" x14ac:dyDescent="0.25">
      <c r="C544" s="36"/>
    </row>
    <row r="545" spans="3:3" s="31" customFormat="1" x14ac:dyDescent="0.25">
      <c r="C545" s="36"/>
    </row>
    <row r="546" spans="3:3" s="31" customFormat="1" x14ac:dyDescent="0.25">
      <c r="C546" s="36"/>
    </row>
    <row r="547" spans="3:3" s="31" customFormat="1" x14ac:dyDescent="0.25">
      <c r="C547" s="36"/>
    </row>
    <row r="548" spans="3:3" s="31" customFormat="1" x14ac:dyDescent="0.25">
      <c r="C548" s="36"/>
    </row>
    <row r="549" spans="3:3" s="31" customFormat="1" x14ac:dyDescent="0.25">
      <c r="C549" s="36"/>
    </row>
    <row r="550" spans="3:3" s="31" customFormat="1" x14ac:dyDescent="0.25">
      <c r="C550" s="36"/>
    </row>
    <row r="551" spans="3:3" s="31" customFormat="1" x14ac:dyDescent="0.25">
      <c r="C551" s="36"/>
    </row>
    <row r="552" spans="3:3" s="31" customFormat="1" x14ac:dyDescent="0.25">
      <c r="C552" s="36"/>
    </row>
    <row r="553" spans="3:3" s="31" customFormat="1" x14ac:dyDescent="0.25">
      <c r="C553" s="36"/>
    </row>
    <row r="554" spans="3:3" s="31" customFormat="1" x14ac:dyDescent="0.25">
      <c r="C554" s="36"/>
    </row>
    <row r="555" spans="3:3" s="31" customFormat="1" x14ac:dyDescent="0.25">
      <c r="C555" s="36"/>
    </row>
    <row r="556" spans="3:3" s="31" customFormat="1" x14ac:dyDescent="0.25">
      <c r="C556" s="36"/>
    </row>
    <row r="557" spans="3:3" s="31" customFormat="1" x14ac:dyDescent="0.25">
      <c r="C557" s="36"/>
    </row>
    <row r="558" spans="3:3" s="31" customFormat="1" x14ac:dyDescent="0.25">
      <c r="C558" s="36"/>
    </row>
    <row r="559" spans="3:3" s="31" customFormat="1" x14ac:dyDescent="0.25">
      <c r="C559" s="36"/>
    </row>
    <row r="560" spans="3:3" s="31" customFormat="1" x14ac:dyDescent="0.25">
      <c r="C560" s="36"/>
    </row>
    <row r="561" spans="3:3" s="31" customFormat="1" x14ac:dyDescent="0.25">
      <c r="C561" s="36"/>
    </row>
    <row r="562" spans="3:3" s="31" customFormat="1" x14ac:dyDescent="0.25">
      <c r="C562" s="36"/>
    </row>
    <row r="563" spans="3:3" s="31" customFormat="1" x14ac:dyDescent="0.25">
      <c r="C563" s="36"/>
    </row>
    <row r="564" spans="3:3" s="31" customFormat="1" x14ac:dyDescent="0.25">
      <c r="C564" s="36"/>
    </row>
    <row r="565" spans="3:3" s="31" customFormat="1" x14ac:dyDescent="0.25">
      <c r="C565" s="36"/>
    </row>
    <row r="566" spans="3:3" s="31" customFormat="1" x14ac:dyDescent="0.25">
      <c r="C566" s="36"/>
    </row>
    <row r="567" spans="3:3" s="31" customFormat="1" x14ac:dyDescent="0.25">
      <c r="C567" s="36"/>
    </row>
    <row r="568" spans="3:3" s="31" customFormat="1" x14ac:dyDescent="0.25">
      <c r="C568" s="36"/>
    </row>
    <row r="569" spans="3:3" s="31" customFormat="1" x14ac:dyDescent="0.25">
      <c r="C569" s="36"/>
    </row>
    <row r="570" spans="3:3" s="31" customFormat="1" x14ac:dyDescent="0.25">
      <c r="C570" s="36"/>
    </row>
    <row r="571" spans="3:3" s="31" customFormat="1" x14ac:dyDescent="0.25">
      <c r="C571" s="36"/>
    </row>
    <row r="572" spans="3:3" s="31" customFormat="1" x14ac:dyDescent="0.25">
      <c r="C572" s="36"/>
    </row>
    <row r="573" spans="3:3" s="31" customFormat="1" x14ac:dyDescent="0.25">
      <c r="C573" s="36"/>
    </row>
    <row r="574" spans="3:3" s="31" customFormat="1" x14ac:dyDescent="0.25">
      <c r="C574" s="36"/>
    </row>
    <row r="575" spans="3:3" s="31" customFormat="1" x14ac:dyDescent="0.25">
      <c r="C575" s="36"/>
    </row>
    <row r="576" spans="3:3" s="31" customFormat="1" x14ac:dyDescent="0.25">
      <c r="C576" s="36"/>
    </row>
    <row r="577" spans="3:3" s="31" customFormat="1" x14ac:dyDescent="0.25">
      <c r="C577" s="36"/>
    </row>
    <row r="578" spans="3:3" s="31" customFormat="1" x14ac:dyDescent="0.25">
      <c r="C578" s="36"/>
    </row>
    <row r="579" spans="3:3" s="31" customFormat="1" x14ac:dyDescent="0.25">
      <c r="C579" s="36"/>
    </row>
    <row r="580" spans="3:3" s="31" customFormat="1" x14ac:dyDescent="0.25">
      <c r="C580" s="36"/>
    </row>
    <row r="581" spans="3:3" s="31" customFormat="1" x14ac:dyDescent="0.25">
      <c r="C581" s="36"/>
    </row>
    <row r="582" spans="3:3" s="31" customFormat="1" x14ac:dyDescent="0.25">
      <c r="C582" s="36"/>
    </row>
    <row r="583" spans="3:3" s="31" customFormat="1" x14ac:dyDescent="0.25">
      <c r="C583" s="36"/>
    </row>
    <row r="584" spans="3:3" s="31" customFormat="1" x14ac:dyDescent="0.25">
      <c r="C584" s="36"/>
    </row>
    <row r="585" spans="3:3" s="31" customFormat="1" x14ac:dyDescent="0.25">
      <c r="C585" s="36"/>
    </row>
    <row r="586" spans="3:3" s="31" customFormat="1" x14ac:dyDescent="0.25">
      <c r="C586" s="36"/>
    </row>
    <row r="587" spans="3:3" s="31" customFormat="1" x14ac:dyDescent="0.25">
      <c r="C587" s="36"/>
    </row>
    <row r="588" spans="3:3" s="31" customFormat="1" x14ac:dyDescent="0.25">
      <c r="C588" s="36"/>
    </row>
    <row r="589" spans="3:3" s="31" customFormat="1" x14ac:dyDescent="0.25">
      <c r="C589" s="36"/>
    </row>
    <row r="590" spans="3:3" s="31" customFormat="1" x14ac:dyDescent="0.25">
      <c r="C590" s="36"/>
    </row>
    <row r="591" spans="3:3" s="31" customFormat="1" x14ac:dyDescent="0.25">
      <c r="C591" s="36"/>
    </row>
    <row r="592" spans="3:3" s="31" customFormat="1" x14ac:dyDescent="0.25">
      <c r="C592" s="36"/>
    </row>
    <row r="593" spans="3:3" s="31" customFormat="1" x14ac:dyDescent="0.25">
      <c r="C593" s="36"/>
    </row>
    <row r="594" spans="3:3" s="31" customFormat="1" x14ac:dyDescent="0.25">
      <c r="C594" s="36"/>
    </row>
    <row r="595" spans="3:3" s="31" customFormat="1" x14ac:dyDescent="0.25">
      <c r="C595" s="36"/>
    </row>
    <row r="596" spans="3:3" s="31" customFormat="1" x14ac:dyDescent="0.25">
      <c r="C596" s="36"/>
    </row>
    <row r="597" spans="3:3" s="31" customFormat="1" x14ac:dyDescent="0.25">
      <c r="C597" s="36"/>
    </row>
    <row r="598" spans="3:3" s="31" customFormat="1" x14ac:dyDescent="0.25">
      <c r="C598" s="36"/>
    </row>
    <row r="599" spans="3:3" s="31" customFormat="1" x14ac:dyDescent="0.25">
      <c r="C599" s="36"/>
    </row>
    <row r="600" spans="3:3" s="31" customFormat="1" x14ac:dyDescent="0.25">
      <c r="C600" s="36"/>
    </row>
    <row r="601" spans="3:3" s="31" customFormat="1" x14ac:dyDescent="0.25">
      <c r="C601" s="36"/>
    </row>
    <row r="602" spans="3:3" s="31" customFormat="1" x14ac:dyDescent="0.25">
      <c r="C602" s="36"/>
    </row>
    <row r="603" spans="3:3" s="31" customFormat="1" x14ac:dyDescent="0.25">
      <c r="C603" s="36"/>
    </row>
    <row r="604" spans="3:3" s="31" customFormat="1" x14ac:dyDescent="0.25">
      <c r="C604" s="36"/>
    </row>
    <row r="605" spans="3:3" s="31" customFormat="1" x14ac:dyDescent="0.25">
      <c r="C605" s="36"/>
    </row>
    <row r="606" spans="3:3" s="31" customFormat="1" x14ac:dyDescent="0.25">
      <c r="C606" s="36"/>
    </row>
    <row r="607" spans="3:3" s="31" customFormat="1" x14ac:dyDescent="0.25">
      <c r="C607" s="36"/>
    </row>
    <row r="608" spans="3:3" s="31" customFormat="1" x14ac:dyDescent="0.25">
      <c r="C608" s="36"/>
    </row>
    <row r="609" spans="3:3" s="31" customFormat="1" x14ac:dyDescent="0.25">
      <c r="C609" s="36"/>
    </row>
    <row r="610" spans="3:3" s="31" customFormat="1" x14ac:dyDescent="0.25">
      <c r="C610" s="36"/>
    </row>
    <row r="611" spans="3:3" s="31" customFormat="1" x14ac:dyDescent="0.25">
      <c r="C611" s="36"/>
    </row>
    <row r="612" spans="3:3" s="31" customFormat="1" x14ac:dyDescent="0.25">
      <c r="C612" s="36"/>
    </row>
    <row r="613" spans="3:3" s="31" customFormat="1" x14ac:dyDescent="0.25">
      <c r="C613" s="36"/>
    </row>
    <row r="614" spans="3:3" s="31" customFormat="1" x14ac:dyDescent="0.25">
      <c r="C614" s="16"/>
    </row>
    <row r="615" spans="3:3" s="31" customFormat="1" x14ac:dyDescent="0.25">
      <c r="C615" s="16"/>
    </row>
    <row r="616" spans="3:3" s="31" customFormat="1" x14ac:dyDescent="0.25">
      <c r="C616" s="16"/>
    </row>
    <row r="617" spans="3:3" s="31" customFormat="1" x14ac:dyDescent="0.25">
      <c r="C617" s="16"/>
    </row>
    <row r="618" spans="3:3" s="31" customFormat="1" x14ac:dyDescent="0.25">
      <c r="C618" s="16"/>
    </row>
    <row r="619" spans="3:3" s="31" customFormat="1" x14ac:dyDescent="0.25">
      <c r="C619" s="16"/>
    </row>
    <row r="620" spans="3:3" s="31" customFormat="1" x14ac:dyDescent="0.25">
      <c r="C620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87"/>
  <sheetViews>
    <sheetView zoomScale="90" zoomScaleNormal="90" workbookViewId="0">
      <selection activeCell="H26" sqref="H26"/>
    </sheetView>
  </sheetViews>
  <sheetFormatPr defaultRowHeight="15" x14ac:dyDescent="0.25"/>
  <cols>
    <col min="1" max="1" width="11" style="1" customWidth="1"/>
    <col min="2" max="2" width="80.140625" style="29" customWidth="1"/>
    <col min="3" max="5" width="9.140625" style="29" customWidth="1"/>
    <col min="6" max="6" width="10" style="147" customWidth="1"/>
    <col min="7" max="8" width="8.5703125" style="29" customWidth="1"/>
    <col min="9" max="9" width="7.140625" style="29" customWidth="1"/>
    <col min="10" max="10" width="6" style="29" customWidth="1"/>
    <col min="11" max="11" width="6.5703125" style="29" customWidth="1"/>
    <col min="12" max="12" width="6.85546875" style="29" customWidth="1"/>
    <col min="13" max="13" width="6.42578125" style="29" customWidth="1"/>
    <col min="14" max="14" width="6.7109375" style="29" customWidth="1"/>
    <col min="15" max="33" width="9.140625" style="29"/>
  </cols>
  <sheetData>
    <row r="1" spans="1:33" s="1" customFormat="1" x14ac:dyDescent="0.25">
      <c r="A1" s="29" t="s">
        <v>197</v>
      </c>
      <c r="B1" s="29"/>
      <c r="C1" s="29"/>
      <c r="D1" s="29"/>
      <c r="E1" s="29"/>
      <c r="F1" s="147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1" customFormat="1" x14ac:dyDescent="0.25">
      <c r="A2" s="29"/>
      <c r="B2" s="29"/>
      <c r="C2" s="29"/>
      <c r="D2" s="29"/>
      <c r="E2" s="29"/>
      <c r="F2" s="14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s="1" customFormat="1" x14ac:dyDescent="0.25">
      <c r="A3" s="29" t="s">
        <v>188</v>
      </c>
      <c r="B3" s="29"/>
      <c r="C3" s="29"/>
      <c r="D3" s="29"/>
      <c r="E3" s="29"/>
      <c r="F3" s="14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s="29" customFormat="1" x14ac:dyDescent="0.25">
      <c r="A4" s="29" t="s">
        <v>214</v>
      </c>
      <c r="F4" s="147"/>
    </row>
    <row r="5" spans="1:33" s="29" customFormat="1" x14ac:dyDescent="0.25">
      <c r="F5" s="147"/>
    </row>
    <row r="6" spans="1:33" s="29" customFormat="1" x14ac:dyDescent="0.25">
      <c r="A6" s="29" t="s">
        <v>251</v>
      </c>
      <c r="F6" s="147"/>
    </row>
    <row r="7" spans="1:33" s="29" customFormat="1" x14ac:dyDescent="0.25">
      <c r="A7" s="29" t="s">
        <v>252</v>
      </c>
      <c r="F7" s="147"/>
    </row>
    <row r="8" spans="1:33" s="29" customFormat="1" x14ac:dyDescent="0.25">
      <c r="A8" s="29" t="s">
        <v>134</v>
      </c>
      <c r="F8" s="147"/>
    </row>
    <row r="9" spans="1:33" s="29" customFormat="1" x14ac:dyDescent="0.25">
      <c r="A9" s="29" t="s">
        <v>253</v>
      </c>
      <c r="F9" s="147"/>
    </row>
    <row r="10" spans="1:33" s="29" customFormat="1" x14ac:dyDescent="0.25">
      <c r="A10" s="29" t="s">
        <v>254</v>
      </c>
      <c r="F10" s="147"/>
    </row>
    <row r="11" spans="1:33" s="29" customFormat="1" x14ac:dyDescent="0.25">
      <c r="A11" s="29" t="s">
        <v>135</v>
      </c>
      <c r="F11" s="147"/>
    </row>
    <row r="12" spans="1:33" s="29" customFormat="1" x14ac:dyDescent="0.25">
      <c r="F12" s="147"/>
    </row>
    <row r="13" spans="1:33" s="29" customFormat="1" x14ac:dyDescent="0.25">
      <c r="A13" s="37" t="s">
        <v>151</v>
      </c>
      <c r="F13" s="147"/>
    </row>
    <row r="14" spans="1:33" s="29" customFormat="1" x14ac:dyDescent="0.25">
      <c r="A14" s="28" t="s">
        <v>255</v>
      </c>
      <c r="F14" s="147"/>
    </row>
    <row r="15" spans="1:33" s="29" customFormat="1" x14ac:dyDescent="0.25">
      <c r="A15" s="28"/>
      <c r="F15" s="147"/>
    </row>
    <row r="16" spans="1:33" s="29" customFormat="1" x14ac:dyDescent="0.25">
      <c r="B16" s="148"/>
      <c r="C16" s="148"/>
      <c r="D16" s="148"/>
      <c r="E16" s="148"/>
      <c r="F16" s="284"/>
      <c r="G16" s="148"/>
      <c r="H16" s="148"/>
      <c r="I16" s="148"/>
      <c r="J16" s="148"/>
      <c r="K16" s="148"/>
      <c r="L16" s="148"/>
      <c r="M16" s="148"/>
      <c r="N16" s="148"/>
    </row>
    <row r="17" spans="1:33" s="29" customFormat="1" x14ac:dyDescent="0.25">
      <c r="B17" s="148"/>
      <c r="C17" s="270">
        <v>2016</v>
      </c>
      <c r="D17" s="270">
        <v>2017</v>
      </c>
      <c r="E17" s="270">
        <v>2018</v>
      </c>
      <c r="F17" s="284"/>
      <c r="G17" s="148"/>
      <c r="H17" s="148"/>
      <c r="I17" s="148"/>
      <c r="J17" s="148"/>
      <c r="K17" s="148"/>
      <c r="L17" s="148"/>
      <c r="M17" s="148"/>
      <c r="N17" s="148"/>
    </row>
    <row r="18" spans="1:33" x14ac:dyDescent="0.25">
      <c r="A18" s="289" t="s">
        <v>233</v>
      </c>
      <c r="B18" s="244"/>
      <c r="C18" s="244"/>
      <c r="D18" s="244"/>
      <c r="E18" s="244"/>
      <c r="F18" s="284"/>
      <c r="G18" s="148"/>
      <c r="H18" s="148"/>
      <c r="I18" s="148"/>
    </row>
    <row r="19" spans="1:33" x14ac:dyDescent="0.25">
      <c r="A19" s="29"/>
      <c r="B19" s="29" t="s">
        <v>234</v>
      </c>
      <c r="C19" s="285">
        <v>120.256</v>
      </c>
      <c r="D19" s="285">
        <v>121.04398711690502</v>
      </c>
      <c r="E19" s="285">
        <v>123.28734526585157</v>
      </c>
      <c r="F19" s="284"/>
      <c r="G19" s="148"/>
      <c r="H19" s="148"/>
      <c r="I19" s="148"/>
    </row>
    <row r="20" spans="1:33" x14ac:dyDescent="0.25">
      <c r="A20" s="283" t="s">
        <v>37</v>
      </c>
      <c r="B20" s="29" t="s">
        <v>38</v>
      </c>
      <c r="C20" s="285">
        <v>2.2850000000000001</v>
      </c>
      <c r="D20" s="285">
        <v>2.16323</v>
      </c>
      <c r="E20" s="285">
        <v>2.0489881249999997</v>
      </c>
      <c r="F20" s="284"/>
      <c r="G20" s="148"/>
      <c r="H20" s="148"/>
      <c r="I20" s="148"/>
    </row>
    <row r="21" spans="1:33" x14ac:dyDescent="0.25">
      <c r="A21" s="283" t="s">
        <v>37</v>
      </c>
      <c r="B21" s="29" t="s">
        <v>235</v>
      </c>
      <c r="C21" s="285">
        <v>1.16816930262</v>
      </c>
      <c r="D21" s="285">
        <v>1.0794699999999997</v>
      </c>
      <c r="E21" s="285">
        <v>1.081</v>
      </c>
    </row>
    <row r="22" spans="1:33" x14ac:dyDescent="0.25">
      <c r="A22" s="283" t="s">
        <v>37</v>
      </c>
      <c r="B22" s="29" t="s">
        <v>40</v>
      </c>
      <c r="C22" s="285">
        <v>8.5630000000000006</v>
      </c>
      <c r="D22" s="285">
        <v>8.8431446699999992</v>
      </c>
      <c r="E22" s="285">
        <v>9.2673397781837483</v>
      </c>
    </row>
    <row r="23" spans="1:33" x14ac:dyDescent="0.25">
      <c r="A23" s="283" t="s">
        <v>41</v>
      </c>
      <c r="B23" s="29" t="s">
        <v>42</v>
      </c>
      <c r="C23" s="285">
        <v>8.4365000000000006</v>
      </c>
      <c r="D23" s="285">
        <v>8.5372861675000014</v>
      </c>
      <c r="E23" s="285">
        <v>8.7061211120459365</v>
      </c>
    </row>
    <row r="24" spans="1:33" x14ac:dyDescent="0.25">
      <c r="A24" s="283" t="s">
        <v>37</v>
      </c>
      <c r="B24" s="29" t="s">
        <v>39</v>
      </c>
      <c r="C24" s="285">
        <v>0.77595552950354896</v>
      </c>
      <c r="D24" s="285">
        <v>0.72758409683925196</v>
      </c>
      <c r="E24" s="285">
        <v>0.54738600421983663</v>
      </c>
    </row>
    <row r="25" spans="1:33" x14ac:dyDescent="0.25">
      <c r="A25" s="283" t="s">
        <v>41</v>
      </c>
      <c r="B25" s="29" t="s">
        <v>236</v>
      </c>
      <c r="C25" s="286">
        <v>0</v>
      </c>
      <c r="D25" s="286">
        <v>0</v>
      </c>
      <c r="E25" s="286">
        <v>0</v>
      </c>
    </row>
    <row r="26" spans="1:33" s="2" customFormat="1" x14ac:dyDescent="0.25">
      <c r="A26" s="293" t="s">
        <v>237</v>
      </c>
      <c r="B26" s="289" t="s">
        <v>238</v>
      </c>
      <c r="C26" s="253">
        <v>115.90037516787645</v>
      </c>
      <c r="D26" s="253">
        <v>116.76784451756576</v>
      </c>
      <c r="E26" s="253">
        <v>119.04875247049392</v>
      </c>
      <c r="F26" s="294"/>
      <c r="G26" s="295"/>
      <c r="H26" s="29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x14ac:dyDescent="0.25">
      <c r="A27" s="283" t="s">
        <v>37</v>
      </c>
      <c r="B27" s="29" t="s">
        <v>43</v>
      </c>
      <c r="C27" s="285">
        <v>7.1408464670000005E-2</v>
      </c>
      <c r="D27" s="285">
        <v>7.9230000000000009E-2</v>
      </c>
      <c r="E27" s="285">
        <v>8.1169999999999978E-2</v>
      </c>
    </row>
    <row r="28" spans="1:33" x14ac:dyDescent="0.25">
      <c r="A28" s="283"/>
      <c r="B28" s="29" t="s">
        <v>239</v>
      </c>
      <c r="C28" s="285">
        <v>0.4666698015143399</v>
      </c>
      <c r="D28" s="285">
        <v>-1.5830365053579845</v>
      </c>
      <c r="E28" s="285">
        <v>-0.73589636472271558</v>
      </c>
    </row>
    <row r="29" spans="1:33" x14ac:dyDescent="0.25">
      <c r="A29" s="283"/>
      <c r="B29" s="29" t="s">
        <v>240</v>
      </c>
      <c r="C29" s="285">
        <v>0</v>
      </c>
      <c r="D29" s="285">
        <v>0</v>
      </c>
      <c r="E29" s="285">
        <v>-0.18400000000000002</v>
      </c>
    </row>
    <row r="30" spans="1:33" x14ac:dyDescent="0.25">
      <c r="A30" s="283" t="s">
        <v>37</v>
      </c>
      <c r="B30" s="29" t="s">
        <v>241</v>
      </c>
      <c r="C30" s="285">
        <v>0.4686698015143399</v>
      </c>
      <c r="D30" s="285">
        <v>-1.5830365053579845</v>
      </c>
      <c r="E30" s="285">
        <v>-0.55189636472271553</v>
      </c>
    </row>
    <row r="31" spans="1:33" s="2" customFormat="1" x14ac:dyDescent="0.25">
      <c r="A31" s="242" t="s">
        <v>242</v>
      </c>
      <c r="B31" s="28" t="s">
        <v>250</v>
      </c>
      <c r="C31" s="291">
        <v>115.36029690169211</v>
      </c>
      <c r="D31" s="291">
        <v>118.27165102292375</v>
      </c>
      <c r="E31" s="291">
        <v>119.51947883521665</v>
      </c>
      <c r="F31" s="294"/>
      <c r="G31" s="295"/>
      <c r="H31" s="29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2" customFormat="1" x14ac:dyDescent="0.25">
      <c r="A32" s="289" t="s">
        <v>243</v>
      </c>
      <c r="B32" s="289"/>
      <c r="C32" s="292"/>
      <c r="D32" s="292"/>
      <c r="E32" s="292"/>
      <c r="F32" s="29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x14ac:dyDescent="0.25">
      <c r="A33" s="29"/>
      <c r="B33" s="29" t="s">
        <v>244</v>
      </c>
      <c r="C33" s="285">
        <v>0.40040695280974087</v>
      </c>
      <c r="D33" s="285">
        <v>2.0459604652811656</v>
      </c>
      <c r="E33" s="285">
        <v>2.3565000527494924</v>
      </c>
    </row>
    <row r="34" spans="1:33" x14ac:dyDescent="0.25">
      <c r="A34" s="29"/>
      <c r="B34" s="29" t="s">
        <v>216</v>
      </c>
      <c r="C34" s="285">
        <v>1.2995979794078072</v>
      </c>
      <c r="D34" s="285">
        <v>0.90265090469586751</v>
      </c>
      <c r="E34" s="285">
        <v>1.2487190530000001</v>
      </c>
    </row>
    <row r="35" spans="1:33" x14ac:dyDescent="0.25">
      <c r="A35" s="29"/>
      <c r="B35" s="29" t="s">
        <v>245</v>
      </c>
      <c r="C35" s="285">
        <v>-0.88765507912562658</v>
      </c>
      <c r="D35" s="285">
        <v>1.1330817875787602</v>
      </c>
      <c r="E35" s="285"/>
    </row>
    <row r="36" spans="1:33" s="2" customFormat="1" x14ac:dyDescent="0.25">
      <c r="A36" s="289" t="s">
        <v>246</v>
      </c>
      <c r="B36" s="289"/>
      <c r="C36" s="253">
        <v>0.27059012573791941</v>
      </c>
      <c r="D36" s="253">
        <v>1.4279517756991158</v>
      </c>
      <c r="E36" s="253">
        <v>1.0678156062479296</v>
      </c>
      <c r="F36" s="29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2" customFormat="1" x14ac:dyDescent="0.25">
      <c r="A37" s="28" t="s">
        <v>247</v>
      </c>
      <c r="B37" s="28"/>
      <c r="C37" s="35"/>
      <c r="D37" s="35"/>
      <c r="E37" s="291">
        <v>2.3298686761740406</v>
      </c>
      <c r="F37" s="29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2" customFormat="1" x14ac:dyDescent="0.25">
      <c r="A38" s="289" t="s">
        <v>101</v>
      </c>
      <c r="B38" s="289"/>
      <c r="C38" s="292"/>
      <c r="D38" s="292"/>
      <c r="E38" s="292"/>
      <c r="F38" s="29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x14ac:dyDescent="0.25">
      <c r="A39" s="29"/>
      <c r="B39" s="29" t="s">
        <v>130</v>
      </c>
      <c r="C39" s="285">
        <v>1.1582452048635461</v>
      </c>
      <c r="D39" s="285">
        <v>0.29486998812035559</v>
      </c>
      <c r="E39" s="285">
        <v>-2.6631376575451782E-2</v>
      </c>
    </row>
    <row r="40" spans="1:33" x14ac:dyDescent="0.25">
      <c r="A40" s="29"/>
      <c r="B40" s="29" t="s">
        <v>131</v>
      </c>
      <c r="C40" s="285">
        <v>1.3308263858016225</v>
      </c>
      <c r="D40" s="285">
        <v>0.34175542248896484</v>
      </c>
      <c r="E40" s="285">
        <v>-3.1096884392510966E-2</v>
      </c>
    </row>
    <row r="41" spans="1:33" x14ac:dyDescent="0.25">
      <c r="A41" s="29"/>
      <c r="B41" s="29" t="s">
        <v>45</v>
      </c>
      <c r="C41" s="287">
        <v>215.61500000000001</v>
      </c>
      <c r="D41" s="287">
        <v>223.91938914936532</v>
      </c>
      <c r="E41" s="287">
        <v>232.23179784685911</v>
      </c>
    </row>
    <row r="42" spans="1:33" x14ac:dyDescent="0.25">
      <c r="A42" s="29"/>
      <c r="B42" s="29" t="s">
        <v>248</v>
      </c>
      <c r="C42" s="285">
        <v>0.61722347044575865</v>
      </c>
      <c r="D42" s="285">
        <v>0.15262430993012271</v>
      </c>
      <c r="E42" s="285">
        <v>-1.3390450696599792E-2</v>
      </c>
    </row>
    <row r="43" spans="1:33" x14ac:dyDescent="0.25">
      <c r="A43" s="29"/>
      <c r="B43" s="28" t="s">
        <v>249</v>
      </c>
      <c r="C43" s="35"/>
      <c r="D43" s="35" t="s">
        <v>98</v>
      </c>
      <c r="E43" s="35" t="s">
        <v>98</v>
      </c>
    </row>
    <row r="44" spans="1:33" x14ac:dyDescent="0.25">
      <c r="A44" s="29"/>
      <c r="B44" s="29" t="s">
        <v>132</v>
      </c>
      <c r="C44" s="286"/>
      <c r="D44" s="285">
        <v>0.38492389018794071</v>
      </c>
      <c r="E44" s="285">
        <v>6.9616929616761455E-2</v>
      </c>
    </row>
    <row r="45" spans="1:33" x14ac:dyDescent="0.25">
      <c r="A45" s="29"/>
      <c r="B45" s="29" t="s">
        <v>133</v>
      </c>
      <c r="C45" s="286"/>
      <c r="D45" s="285" t="s">
        <v>98</v>
      </c>
      <c r="E45" s="285" t="s">
        <v>98</v>
      </c>
    </row>
    <row r="46" spans="1:33" x14ac:dyDescent="0.25">
      <c r="A46" s="244"/>
      <c r="B46" s="244"/>
      <c r="C46" s="244"/>
      <c r="D46" s="244"/>
      <c r="E46" s="244"/>
    </row>
    <row r="47" spans="1:33" x14ac:dyDescent="0.25">
      <c r="A47" s="29"/>
    </row>
    <row r="48" spans="1:33" x14ac:dyDescent="0.25">
      <c r="A48" s="29"/>
    </row>
    <row r="49" spans="1:33" x14ac:dyDescent="0.25">
      <c r="A49" s="29"/>
    </row>
    <row r="50" spans="1:33" s="296" customFormat="1" x14ac:dyDescent="0.25">
      <c r="A50" s="148"/>
      <c r="B50" s="148"/>
      <c r="C50" s="148"/>
      <c r="D50" s="148"/>
      <c r="E50" s="148"/>
      <c r="F50" s="284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</row>
    <row r="51" spans="1:33" s="296" customFormat="1" x14ac:dyDescent="0.25">
      <c r="A51" s="148"/>
      <c r="B51" s="148"/>
      <c r="C51" s="148"/>
      <c r="D51" s="148"/>
      <c r="E51" s="148"/>
      <c r="F51" s="284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</row>
    <row r="52" spans="1:33" s="296" customFormat="1" x14ac:dyDescent="0.25">
      <c r="A52" s="148"/>
      <c r="B52" s="148"/>
      <c r="C52" s="148"/>
      <c r="D52" s="148"/>
      <c r="E52" s="148"/>
      <c r="F52" s="284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</row>
    <row r="53" spans="1:33" s="296" customFormat="1" ht="32.25" customHeight="1" x14ac:dyDescent="0.25">
      <c r="A53" s="41"/>
      <c r="B53" s="265"/>
      <c r="C53" s="176"/>
      <c r="D53" s="176"/>
      <c r="E53" s="297"/>
      <c r="F53" s="58"/>
      <c r="G53" s="58"/>
      <c r="H53" s="58"/>
      <c r="I53" s="5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33" s="301" customFormat="1" x14ac:dyDescent="0.25">
      <c r="A54" s="37"/>
      <c r="B54" s="298"/>
      <c r="C54" s="299"/>
      <c r="D54" s="175"/>
      <c r="E54" s="300"/>
      <c r="F54" s="57"/>
      <c r="G54" s="57"/>
      <c r="H54" s="57"/>
      <c r="I54" s="5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33" s="296" customFormat="1" x14ac:dyDescent="0.25">
      <c r="A55" s="41"/>
      <c r="B55" s="302"/>
      <c r="C55" s="173"/>
      <c r="D55" s="176"/>
      <c r="E55" s="303"/>
      <c r="F55" s="54"/>
      <c r="G55" s="54"/>
      <c r="H55" s="54"/>
      <c r="I55" s="54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33" s="296" customFormat="1" x14ac:dyDescent="0.25">
      <c r="A56" s="41"/>
      <c r="B56" s="304"/>
      <c r="C56" s="174"/>
      <c r="D56" s="178"/>
      <c r="E56" s="305"/>
      <c r="F56" s="54"/>
      <c r="G56" s="54"/>
      <c r="H56" s="54"/>
      <c r="I56" s="54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33" s="296" customFormat="1" x14ac:dyDescent="0.25">
      <c r="A57" s="41"/>
      <c r="B57" s="304"/>
      <c r="C57" s="174"/>
      <c r="D57" s="178"/>
      <c r="E57" s="305"/>
      <c r="F57" s="54"/>
      <c r="G57" s="54"/>
      <c r="H57" s="54"/>
      <c r="I57" s="54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33" s="296" customFormat="1" x14ac:dyDescent="0.25">
      <c r="A58" s="41"/>
      <c r="B58" s="302"/>
      <c r="C58" s="173"/>
      <c r="D58" s="176"/>
      <c r="E58" s="303"/>
      <c r="F58" s="54"/>
      <c r="G58" s="54"/>
      <c r="H58" s="54"/>
      <c r="I58" s="54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33" s="296" customFormat="1" x14ac:dyDescent="0.25">
      <c r="A59" s="41"/>
      <c r="B59" s="302"/>
      <c r="C59" s="173"/>
      <c r="D59" s="176"/>
      <c r="E59" s="303"/>
      <c r="F59" s="54"/>
      <c r="G59" s="54"/>
      <c r="H59" s="54"/>
      <c r="I59" s="54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33" s="301" customFormat="1" x14ac:dyDescent="0.25">
      <c r="A60" s="37"/>
      <c r="B60" s="298"/>
      <c r="C60" s="299"/>
      <c r="D60" s="175"/>
      <c r="E60" s="300"/>
      <c r="F60" s="57"/>
      <c r="G60" s="57"/>
      <c r="H60" s="57"/>
      <c r="I60" s="5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33" s="296" customFormat="1" x14ac:dyDescent="0.25">
      <c r="A61" s="41"/>
      <c r="B61" s="304"/>
      <c r="C61" s="174"/>
      <c r="D61" s="178"/>
      <c r="E61" s="305"/>
      <c r="F61" s="54"/>
      <c r="G61" s="54"/>
      <c r="H61" s="54"/>
      <c r="I61" s="54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33" s="296" customFormat="1" x14ac:dyDescent="0.25">
      <c r="A62" s="41"/>
      <c r="B62" s="304"/>
      <c r="C62" s="174"/>
      <c r="D62" s="178"/>
      <c r="E62" s="305"/>
      <c r="F62" s="158"/>
      <c r="G62" s="158"/>
      <c r="H62" s="158"/>
      <c r="I62" s="15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33" s="301" customFormat="1" x14ac:dyDescent="0.25">
      <c r="A63" s="37"/>
      <c r="B63" s="298"/>
      <c r="C63" s="299"/>
      <c r="D63" s="175"/>
      <c r="E63" s="300"/>
      <c r="F63" s="57"/>
      <c r="G63" s="57"/>
      <c r="H63" s="57"/>
      <c r="I63" s="5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33" s="296" customFormat="1" x14ac:dyDescent="0.25">
      <c r="A64" s="41"/>
      <c r="B64" s="299"/>
      <c r="C64" s="175"/>
      <c r="D64" s="175"/>
      <c r="E64" s="303"/>
      <c r="F64" s="58"/>
      <c r="G64" s="270"/>
      <c r="H64" s="58"/>
      <c r="I64" s="5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33" s="296" customFormat="1" x14ac:dyDescent="0.25">
      <c r="A65" s="41"/>
      <c r="B65" s="176"/>
      <c r="C65" s="176"/>
      <c r="D65" s="176"/>
      <c r="E65" s="303"/>
      <c r="F65" s="306"/>
      <c r="G65" s="60"/>
      <c r="H65" s="60"/>
      <c r="I65" s="60"/>
      <c r="J65" s="148"/>
      <c r="K65" s="41"/>
      <c r="L65" s="41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33" s="296" customFormat="1" x14ac:dyDescent="0.25">
      <c r="A66" s="41"/>
      <c r="B66" s="177"/>
      <c r="C66" s="177"/>
      <c r="D66" s="177"/>
      <c r="E66" s="307"/>
      <c r="F66" s="123"/>
      <c r="G66" s="217"/>
      <c r="H66" s="217"/>
      <c r="I66" s="217"/>
      <c r="J66" s="148"/>
      <c r="K66" s="308"/>
      <c r="L66" s="41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33" s="296" customFormat="1" x14ac:dyDescent="0.25">
      <c r="A67" s="41"/>
      <c r="B67" s="176"/>
      <c r="C67" s="176"/>
      <c r="D67" s="176"/>
      <c r="E67" s="303"/>
      <c r="F67" s="60"/>
      <c r="G67" s="60"/>
      <c r="H67" s="60"/>
      <c r="I67" s="60"/>
      <c r="J67" s="148"/>
      <c r="K67" s="41"/>
      <c r="L67" s="41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33" s="296" customFormat="1" x14ac:dyDescent="0.25">
      <c r="A68" s="41"/>
      <c r="B68" s="175"/>
      <c r="C68" s="175"/>
      <c r="D68" s="175"/>
      <c r="E68" s="300"/>
      <c r="F68" s="216"/>
      <c r="G68" s="309"/>
      <c r="H68" s="309"/>
      <c r="I68" s="309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33" s="296" customFormat="1" x14ac:dyDescent="0.25">
      <c r="A69" s="41"/>
      <c r="B69" s="175"/>
      <c r="C69" s="175"/>
      <c r="D69" s="175"/>
      <c r="E69" s="303"/>
      <c r="F69" s="58"/>
      <c r="G69" s="215"/>
      <c r="H69" s="60"/>
      <c r="I69" s="60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33" s="296" customFormat="1" x14ac:dyDescent="0.25">
      <c r="A70" s="41"/>
      <c r="B70" s="175"/>
      <c r="C70" s="175"/>
      <c r="D70" s="173"/>
      <c r="E70" s="303"/>
      <c r="F70" s="215"/>
      <c r="G70" s="215"/>
      <c r="H70" s="215"/>
      <c r="I70" s="215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33" s="296" customFormat="1" x14ac:dyDescent="0.25">
      <c r="A71" s="41"/>
      <c r="B71" s="175"/>
      <c r="C71" s="175"/>
      <c r="D71" s="176"/>
      <c r="E71" s="303"/>
      <c r="F71" s="54"/>
      <c r="G71" s="54"/>
      <c r="H71" s="54"/>
      <c r="I71" s="54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33" s="296" customFormat="1" x14ac:dyDescent="0.25">
      <c r="A72" s="41"/>
      <c r="B72" s="176"/>
      <c r="C72" s="176"/>
      <c r="D72" s="173"/>
      <c r="E72" s="303"/>
      <c r="F72" s="134"/>
      <c r="G72" s="134"/>
      <c r="H72" s="134"/>
      <c r="I72" s="134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33" s="296" customFormat="1" x14ac:dyDescent="0.25">
      <c r="A73" s="41"/>
      <c r="B73" s="176"/>
      <c r="C73" s="176"/>
      <c r="D73" s="176"/>
      <c r="E73" s="303"/>
      <c r="F73" s="216"/>
      <c r="G73" s="216"/>
      <c r="H73" s="216"/>
      <c r="I73" s="216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33" s="148" customFormat="1" x14ac:dyDescent="0.25">
      <c r="A74" s="41"/>
      <c r="B74" s="176"/>
      <c r="C74" s="176"/>
      <c r="D74" s="175"/>
      <c r="E74" s="300"/>
      <c r="F74" s="254"/>
      <c r="G74" s="254"/>
      <c r="H74" s="254"/>
      <c r="I74" s="254"/>
    </row>
    <row r="75" spans="1:33" s="148" customFormat="1" x14ac:dyDescent="0.25">
      <c r="A75" s="41"/>
      <c r="B75" s="176"/>
      <c r="C75" s="176"/>
      <c r="D75" s="176"/>
      <c r="E75" s="300"/>
      <c r="F75" s="288"/>
      <c r="G75" s="216"/>
      <c r="H75" s="216"/>
      <c r="I75" s="216"/>
    </row>
    <row r="76" spans="1:33" s="148" customFormat="1" x14ac:dyDescent="0.25">
      <c r="A76" s="41"/>
      <c r="B76" s="176"/>
      <c r="C76" s="176"/>
      <c r="D76" s="265"/>
      <c r="E76" s="266"/>
      <c r="F76" s="270"/>
      <c r="G76" s="254"/>
      <c r="H76" s="254"/>
      <c r="I76" s="254"/>
    </row>
    <row r="77" spans="1:33" s="148" customFormat="1" x14ac:dyDescent="0.25">
      <c r="A77" s="41"/>
      <c r="B77" s="176"/>
      <c r="C77" s="176"/>
      <c r="D77" s="265"/>
      <c r="E77" s="266"/>
      <c r="F77" s="270"/>
      <c r="G77" s="254"/>
      <c r="H77" s="254"/>
      <c r="I77" s="254"/>
    </row>
    <row r="78" spans="1:33" s="296" customFormat="1" x14ac:dyDescent="0.25">
      <c r="A78" s="148"/>
      <c r="B78" s="148"/>
      <c r="C78" s="148"/>
      <c r="D78" s="148"/>
      <c r="E78" s="148"/>
      <c r="F78" s="284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</row>
    <row r="79" spans="1:33" s="296" customFormat="1" x14ac:dyDescent="0.25">
      <c r="A79" s="148"/>
      <c r="B79" s="148"/>
      <c r="C79" s="148"/>
      <c r="D79" s="148"/>
      <c r="E79" s="148"/>
      <c r="F79" s="284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</row>
    <row r="80" spans="1:33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4"/>
  <sheetViews>
    <sheetView zoomScale="90" zoomScaleNormal="90" workbookViewId="0">
      <selection activeCell="E30" sqref="E30"/>
    </sheetView>
  </sheetViews>
  <sheetFormatPr defaultRowHeight="15" x14ac:dyDescent="0.25"/>
  <cols>
    <col min="1" max="1" width="9.140625" style="29"/>
    <col min="2" max="2" width="54.42578125" style="29" customWidth="1"/>
    <col min="3" max="3" width="11.140625" style="29" customWidth="1"/>
    <col min="4" max="5" width="13" style="29" customWidth="1"/>
    <col min="6" max="6" width="13" style="31" customWidth="1"/>
    <col min="7" max="7" width="11.140625" style="29" customWidth="1"/>
    <col min="8" max="8" width="11.7109375" style="29" customWidth="1"/>
    <col min="9" max="16384" width="9.140625" style="29"/>
  </cols>
  <sheetData>
    <row r="1" spans="1:3" x14ac:dyDescent="0.25">
      <c r="A1" s="29" t="s">
        <v>265</v>
      </c>
    </row>
    <row r="2" spans="1:3" x14ac:dyDescent="0.25">
      <c r="A2" s="29" t="s">
        <v>264</v>
      </c>
    </row>
    <row r="3" spans="1:3" ht="15.75" customHeight="1" x14ac:dyDescent="0.35">
      <c r="A3" s="29" t="s">
        <v>262</v>
      </c>
    </row>
    <row r="4" spans="1:3" ht="18" x14ac:dyDescent="0.35">
      <c r="C4" s="32" t="s">
        <v>46</v>
      </c>
    </row>
    <row r="5" spans="1:3" ht="18.75" customHeight="1" x14ac:dyDescent="0.25">
      <c r="A5" s="29" t="s">
        <v>263</v>
      </c>
    </row>
    <row r="6" spans="1:3" x14ac:dyDescent="0.25">
      <c r="A6" s="29" t="s">
        <v>121</v>
      </c>
    </row>
    <row r="7" spans="1:3" ht="18" x14ac:dyDescent="0.35">
      <c r="C7" s="32" t="s">
        <v>136</v>
      </c>
    </row>
    <row r="8" spans="1:3" ht="23.25" customHeight="1" x14ac:dyDescent="0.25">
      <c r="A8" s="29" t="s">
        <v>268</v>
      </c>
    </row>
    <row r="9" spans="1:3" x14ac:dyDescent="0.25">
      <c r="A9" s="29" t="s">
        <v>269</v>
      </c>
    </row>
    <row r="10" spans="1:3" ht="15" customHeight="1" x14ac:dyDescent="0.25">
      <c r="A10" s="29" t="s">
        <v>270</v>
      </c>
    </row>
    <row r="11" spans="1:3" ht="24" customHeight="1" x14ac:dyDescent="0.25">
      <c r="B11" s="283" t="s">
        <v>266</v>
      </c>
    </row>
    <row r="12" spans="1:3" ht="17.25" x14ac:dyDescent="0.25">
      <c r="A12" s="147"/>
      <c r="C12" s="32" t="s">
        <v>273</v>
      </c>
    </row>
    <row r="13" spans="1:3" x14ac:dyDescent="0.25">
      <c r="B13" s="283">
        <v>2018</v>
      </c>
      <c r="C13" s="32"/>
    </row>
    <row r="14" spans="1:3" ht="17.25" x14ac:dyDescent="0.25">
      <c r="C14" s="32" t="s">
        <v>267</v>
      </c>
    </row>
    <row r="17" spans="2:7" x14ac:dyDescent="0.25">
      <c r="B17" s="219"/>
      <c r="C17" s="219"/>
      <c r="D17" s="317">
        <v>2016</v>
      </c>
      <c r="E17" s="220">
        <v>2017</v>
      </c>
      <c r="F17" s="318">
        <v>2018</v>
      </c>
    </row>
    <row r="18" spans="2:7" ht="19.5" customHeight="1" x14ac:dyDescent="0.35">
      <c r="B18" s="221" t="s">
        <v>123</v>
      </c>
      <c r="C18" s="267" t="s">
        <v>256</v>
      </c>
      <c r="D18" s="312">
        <v>0.78370562159721935</v>
      </c>
      <c r="E18" s="223">
        <v>0.21282034478058165</v>
      </c>
      <c r="F18" s="313">
        <v>0.43402594713954556</v>
      </c>
    </row>
    <row r="19" spans="2:7" x14ac:dyDescent="0.25">
      <c r="B19" s="222" t="s">
        <v>259</v>
      </c>
      <c r="C19" s="268" t="s">
        <v>271</v>
      </c>
      <c r="D19" s="312"/>
      <c r="E19" s="311"/>
      <c r="F19" s="313">
        <v>0.5448191376686693</v>
      </c>
      <c r="G19" s="151"/>
    </row>
    <row r="20" spans="2:7" x14ac:dyDescent="0.25">
      <c r="B20" s="222"/>
      <c r="C20" s="268" t="s">
        <v>272</v>
      </c>
      <c r="D20" s="312">
        <v>0.92</v>
      </c>
      <c r="E20" s="223">
        <v>0.87519615544683516</v>
      </c>
      <c r="F20" s="314"/>
      <c r="G20" s="152"/>
    </row>
    <row r="21" spans="2:7" ht="17.25" x14ac:dyDescent="0.25">
      <c r="B21" s="218" t="s">
        <v>261</v>
      </c>
      <c r="C21" s="267" t="s">
        <v>257</v>
      </c>
      <c r="D21" s="319">
        <v>0.27886711731483693</v>
      </c>
      <c r="E21" s="225">
        <v>-0.69420519237664136</v>
      </c>
      <c r="F21" s="320">
        <v>-0.34530073553874974</v>
      </c>
      <c r="G21" s="152"/>
    </row>
    <row r="22" spans="2:7" ht="17.25" x14ac:dyDescent="0.25">
      <c r="B22" s="224"/>
      <c r="C22" s="268" t="s">
        <v>258</v>
      </c>
      <c r="D22" s="312">
        <v>0.55773423462967386</v>
      </c>
      <c r="E22" s="223">
        <v>-1.3884103847532827</v>
      </c>
      <c r="F22" s="313"/>
      <c r="G22" s="152"/>
    </row>
    <row r="23" spans="2:7" ht="17.25" customHeight="1" x14ac:dyDescent="0.25">
      <c r="B23" s="224" t="s">
        <v>47</v>
      </c>
      <c r="C23" s="268"/>
      <c r="D23" s="315">
        <v>0.51311549585929994</v>
      </c>
      <c r="E23" s="223">
        <v>-1.2151314309185342</v>
      </c>
      <c r="F23" s="313">
        <v>-0.63378965910838414</v>
      </c>
      <c r="G23" s="151"/>
    </row>
    <row r="24" spans="2:7" x14ac:dyDescent="0.25">
      <c r="B24" s="323" t="s">
        <v>260</v>
      </c>
      <c r="C24" s="323"/>
      <c r="D24" s="321">
        <v>0.27059012573791941</v>
      </c>
      <c r="E24" s="322">
        <v>1.4279517756991158</v>
      </c>
      <c r="F24" s="316">
        <v>1.0678156062479296</v>
      </c>
      <c r="G24" s="1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9"/>
  <sheetViews>
    <sheetView zoomScale="90" zoomScaleNormal="90" workbookViewId="0">
      <selection activeCell="E49" sqref="E49"/>
    </sheetView>
  </sheetViews>
  <sheetFormatPr defaultRowHeight="15" x14ac:dyDescent="0.25"/>
  <cols>
    <col min="1" max="1" width="8" style="29" customWidth="1"/>
    <col min="2" max="2" width="17.85546875" style="29" customWidth="1"/>
    <col min="3" max="3" width="17.7109375" style="29" customWidth="1"/>
    <col min="4" max="4" width="18" style="29" customWidth="1"/>
    <col min="5" max="5" width="18.28515625" style="29" customWidth="1"/>
    <col min="6" max="7" width="9.140625" style="29"/>
    <col min="8" max="8" width="41.28515625" style="29" customWidth="1"/>
    <col min="9" max="10" width="9.140625" style="29"/>
    <col min="11" max="11" width="15.85546875" style="29" customWidth="1"/>
    <col min="12" max="16384" width="9.140625" style="29"/>
  </cols>
  <sheetData>
    <row r="1" spans="1:6" x14ac:dyDescent="0.25">
      <c r="A1" s="29" t="s">
        <v>105</v>
      </c>
    </row>
    <row r="2" spans="1:6" x14ac:dyDescent="0.25">
      <c r="A2" s="226"/>
      <c r="B2" s="29" t="s">
        <v>126</v>
      </c>
    </row>
    <row r="3" spans="1:6" x14ac:dyDescent="0.25">
      <c r="A3" s="233"/>
      <c r="B3" s="29" t="s">
        <v>125</v>
      </c>
    </row>
    <row r="4" spans="1:6" x14ac:dyDescent="0.25">
      <c r="A4" s="236"/>
      <c r="B4" s="29" t="s">
        <v>106</v>
      </c>
    </row>
    <row r="5" spans="1:6" x14ac:dyDescent="0.25">
      <c r="A5" s="19"/>
      <c r="B5" s="29" t="s">
        <v>189</v>
      </c>
    </row>
    <row r="7" spans="1:6" x14ac:dyDescent="0.25">
      <c r="B7" s="154"/>
    </row>
    <row r="8" spans="1:6" ht="48.75" customHeight="1" x14ac:dyDescent="0.25">
      <c r="B8" s="230" t="s">
        <v>104</v>
      </c>
      <c r="C8" s="229" t="s">
        <v>100</v>
      </c>
      <c r="D8" s="232" t="s">
        <v>101</v>
      </c>
      <c r="E8" s="231" t="s">
        <v>44</v>
      </c>
    </row>
    <row r="9" spans="1:6" ht="31.5" x14ac:dyDescent="0.25">
      <c r="A9" s="235"/>
      <c r="B9" s="229" t="s">
        <v>100</v>
      </c>
      <c r="C9" s="329" t="s">
        <v>102</v>
      </c>
      <c r="D9" s="328" t="s">
        <v>103</v>
      </c>
      <c r="E9" s="330" t="s">
        <v>103</v>
      </c>
      <c r="F9" s="155"/>
    </row>
    <row r="10" spans="1:6" ht="30" x14ac:dyDescent="0.25">
      <c r="A10" s="235"/>
      <c r="B10" s="331" t="s">
        <v>101</v>
      </c>
      <c r="C10" s="332" t="s">
        <v>103</v>
      </c>
      <c r="D10" s="333" t="s">
        <v>103</v>
      </c>
      <c r="E10" s="334" t="s">
        <v>103</v>
      </c>
    </row>
    <row r="11" spans="1:6" ht="53.25" customHeight="1" x14ac:dyDescent="0.25">
      <c r="B11" s="335" t="s">
        <v>44</v>
      </c>
      <c r="C11" s="330" t="s">
        <v>103</v>
      </c>
      <c r="D11" s="330" t="s">
        <v>103</v>
      </c>
      <c r="E11" s="336" t="s">
        <v>44</v>
      </c>
    </row>
    <row r="13" spans="1:6" x14ac:dyDescent="0.25">
      <c r="A13" s="209"/>
    </row>
    <row r="14" spans="1:6" x14ac:dyDescent="0.25">
      <c r="A14" s="239" t="s">
        <v>274</v>
      </c>
    </row>
    <row r="15" spans="1:6" x14ac:dyDescent="0.25">
      <c r="A15" s="239" t="s">
        <v>275</v>
      </c>
    </row>
    <row r="16" spans="1:6" x14ac:dyDescent="0.25">
      <c r="A16" s="30"/>
      <c r="B16" s="148"/>
      <c r="C16" s="148"/>
      <c r="D16" s="148"/>
    </row>
    <row r="17" spans="1:6" ht="30" x14ac:dyDescent="0.25">
      <c r="A17" s="227"/>
      <c r="B17" s="324" t="s">
        <v>10</v>
      </c>
      <c r="C17" s="324" t="s">
        <v>191</v>
      </c>
      <c r="D17" s="324" t="s">
        <v>103</v>
      </c>
    </row>
    <row r="18" spans="1:6" ht="45.75" customHeight="1" x14ac:dyDescent="0.25">
      <c r="A18" s="234">
        <v>2017</v>
      </c>
      <c r="B18" s="325" t="s">
        <v>192</v>
      </c>
      <c r="C18" s="325" t="s">
        <v>192</v>
      </c>
      <c r="D18" s="326" t="s">
        <v>102</v>
      </c>
      <c r="F18" s="228"/>
    </row>
    <row r="19" spans="1:6" ht="41.25" customHeight="1" x14ac:dyDescent="0.25">
      <c r="A19" s="234">
        <v>2018</v>
      </c>
      <c r="B19" s="327" t="s">
        <v>101</v>
      </c>
      <c r="C19" s="329" t="s">
        <v>192</v>
      </c>
      <c r="D19" s="328" t="s">
        <v>103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6"/>
  <sheetViews>
    <sheetView zoomScale="90" zoomScaleNormal="90" workbookViewId="0">
      <selection activeCell="L44" sqref="L44"/>
    </sheetView>
  </sheetViews>
  <sheetFormatPr defaultRowHeight="15" x14ac:dyDescent="0.25"/>
  <cols>
    <col min="1" max="1" width="9.140625" style="29"/>
    <col min="2" max="2" width="7.28515625" style="29" customWidth="1"/>
    <col min="3" max="3" width="12.7109375" style="29" customWidth="1"/>
    <col min="4" max="4" width="11.140625" style="29" customWidth="1"/>
    <col min="5" max="5" width="7.7109375" style="29" customWidth="1"/>
    <col min="6" max="6" width="15.140625" style="29" customWidth="1"/>
    <col min="7" max="7" width="11.140625" style="29" customWidth="1"/>
    <col min="8" max="8" width="8.85546875" style="29" customWidth="1"/>
    <col min="9" max="9" width="15.140625" style="29" customWidth="1"/>
    <col min="10" max="16384" width="9.140625" style="29"/>
  </cols>
  <sheetData>
    <row r="1" spans="1:12" x14ac:dyDescent="0.25">
      <c r="A1" s="29" t="s">
        <v>291</v>
      </c>
    </row>
    <row r="2" spans="1:12" x14ac:dyDescent="0.25">
      <c r="A2" s="29" t="s">
        <v>290</v>
      </c>
    </row>
    <row r="3" spans="1:12" ht="30" customHeight="1" x14ac:dyDescent="0.35">
      <c r="A3" s="29" t="s">
        <v>295</v>
      </c>
    </row>
    <row r="4" spans="1:12" x14ac:dyDescent="0.25">
      <c r="A4" s="29" t="s">
        <v>294</v>
      </c>
    </row>
    <row r="6" spans="1:12" ht="18" x14ac:dyDescent="0.35">
      <c r="A6" s="29" t="s">
        <v>296</v>
      </c>
    </row>
    <row r="7" spans="1:12" ht="15.75" customHeight="1" x14ac:dyDescent="0.35">
      <c r="A7" s="29" t="s">
        <v>277</v>
      </c>
    </row>
    <row r="8" spans="1:12" x14ac:dyDescent="0.25">
      <c r="A8" s="29" t="s">
        <v>289</v>
      </c>
    </row>
    <row r="10" spans="1:12" ht="18.75" x14ac:dyDescent="0.3">
      <c r="B10" s="338"/>
      <c r="C10" s="339"/>
      <c r="D10" s="424" t="s">
        <v>278</v>
      </c>
      <c r="E10" s="425"/>
      <c r="F10" s="426"/>
      <c r="G10" s="424" t="s">
        <v>279</v>
      </c>
      <c r="H10" s="425"/>
      <c r="I10" s="426"/>
    </row>
    <row r="11" spans="1:12" ht="76.5" x14ac:dyDescent="0.35">
      <c r="B11" s="340" t="s">
        <v>15</v>
      </c>
      <c r="C11" s="341" t="s">
        <v>280</v>
      </c>
      <c r="D11" s="342" t="s">
        <v>281</v>
      </c>
      <c r="E11" s="343" t="s">
        <v>282</v>
      </c>
      <c r="F11" s="344" t="s">
        <v>283</v>
      </c>
      <c r="G11" s="342" t="s">
        <v>284</v>
      </c>
      <c r="H11" s="343" t="s">
        <v>285</v>
      </c>
      <c r="I11" s="345" t="s">
        <v>286</v>
      </c>
    </row>
    <row r="12" spans="1:12" x14ac:dyDescent="0.25">
      <c r="A12" s="346"/>
      <c r="B12" s="347">
        <v>2006</v>
      </c>
      <c r="C12" s="360">
        <v>38.200000000000003</v>
      </c>
      <c r="D12" s="365"/>
      <c r="E12" s="366"/>
      <c r="F12" s="366"/>
      <c r="G12" s="367"/>
      <c r="H12" s="366"/>
      <c r="I12" s="368"/>
      <c r="K12" s="31" t="s">
        <v>287</v>
      </c>
      <c r="L12" s="31"/>
    </row>
    <row r="13" spans="1:12" x14ac:dyDescent="0.25">
      <c r="A13" s="346"/>
      <c r="B13" s="348">
        <v>2007</v>
      </c>
      <c r="C13" s="361">
        <v>34</v>
      </c>
      <c r="D13" s="241"/>
      <c r="E13" s="369"/>
      <c r="F13" s="369"/>
      <c r="G13" s="370">
        <f>0.95/3*(C14-60)+0.95*0.95/3*(C13-60)+0.95*0.95*0.95/3*(C12-60)+60</f>
        <v>37.303075</v>
      </c>
      <c r="H13" s="369">
        <f>C15</f>
        <v>41.7</v>
      </c>
      <c r="I13" s="371" t="str">
        <f t="shared" ref="I13:I24" si="0">IF(H13&lt;=G13,"FL täyttyy","Ei")</f>
        <v>Ei</v>
      </c>
      <c r="K13" s="355"/>
      <c r="L13" s="31" t="s">
        <v>288</v>
      </c>
    </row>
    <row r="14" spans="1:12" x14ac:dyDescent="0.25">
      <c r="A14" s="346"/>
      <c r="B14" s="348">
        <v>2008</v>
      </c>
      <c r="C14" s="361">
        <v>32.700000000000003</v>
      </c>
      <c r="D14" s="241"/>
      <c r="E14" s="369"/>
      <c r="F14" s="369"/>
      <c r="G14" s="370">
        <f t="shared" ref="G14:G24" si="1">0.95/3*(C15-60)+0.95*0.95/3*(C14-60)+0.95*0.95*0.95/3*(C13-60)+60</f>
        <v>38.561666666666667</v>
      </c>
      <c r="H14" s="369">
        <f t="shared" ref="H14:H23" si="2">C16</f>
        <v>47.1</v>
      </c>
      <c r="I14" s="371" t="str">
        <f t="shared" si="0"/>
        <v>Ei</v>
      </c>
      <c r="K14" s="359"/>
      <c r="L14" s="191" t="s">
        <v>124</v>
      </c>
    </row>
    <row r="15" spans="1:12" x14ac:dyDescent="0.25">
      <c r="A15" s="346"/>
      <c r="B15" s="348">
        <v>2009</v>
      </c>
      <c r="C15" s="361">
        <v>41.7</v>
      </c>
      <c r="D15" s="241">
        <f>0.95/3*(C14-60)+0.95*0.95/3*(C13-60)+0.95*0.95*0.95/3*(C12-60)+60</f>
        <v>37.303075</v>
      </c>
      <c r="E15" s="369">
        <f t="shared" ref="E15:E26" si="3">C15</f>
        <v>41.7</v>
      </c>
      <c r="F15" s="369" t="str">
        <f>IF(E15&lt;=D15,"BL täyttyy","Ei")</f>
        <v>Ei</v>
      </c>
      <c r="G15" s="370">
        <f t="shared" si="1"/>
        <v>42.607637500000003</v>
      </c>
      <c r="H15" s="369">
        <f t="shared" si="2"/>
        <v>48.5</v>
      </c>
      <c r="I15" s="371" t="str">
        <f t="shared" si="0"/>
        <v>Ei</v>
      </c>
      <c r="K15" s="10"/>
      <c r="L15" s="31" t="s">
        <v>25</v>
      </c>
    </row>
    <row r="16" spans="1:12" x14ac:dyDescent="0.25">
      <c r="A16" s="346"/>
      <c r="B16" s="348">
        <v>2010</v>
      </c>
      <c r="C16" s="361">
        <v>47.1</v>
      </c>
      <c r="D16" s="241">
        <f t="shared" ref="D16:D26" si="4">0.95/3*(C15-60)+0.95*0.95/3*(C14-60)+0.95*0.95*0.95/3*(C13-60)+60</f>
        <v>38.561666666666667</v>
      </c>
      <c r="E16" s="369">
        <f t="shared" si="3"/>
        <v>47.1</v>
      </c>
      <c r="F16" s="369" t="str">
        <f t="shared" ref="F16:F26" si="5">IF(E16&lt;=D16,"BL täyttyy","Ei")</f>
        <v>Ei</v>
      </c>
      <c r="G16" s="370">
        <f t="shared" si="1"/>
        <v>47.247595833333335</v>
      </c>
      <c r="H16" s="369">
        <f t="shared" si="2"/>
        <v>53.9</v>
      </c>
      <c r="I16" s="371" t="str">
        <f t="shared" si="0"/>
        <v>Ei</v>
      </c>
    </row>
    <row r="17" spans="1:13" x14ac:dyDescent="0.25">
      <c r="A17" s="346"/>
      <c r="B17" s="348">
        <v>2011</v>
      </c>
      <c r="C17" s="361">
        <v>48.5</v>
      </c>
      <c r="D17" s="241">
        <f t="shared" si="4"/>
        <v>42.607637500000003</v>
      </c>
      <c r="E17" s="369">
        <f t="shared" si="3"/>
        <v>48.5</v>
      </c>
      <c r="F17" s="369" t="str">
        <f t="shared" si="5"/>
        <v>Ei</v>
      </c>
      <c r="G17" s="370">
        <f t="shared" si="1"/>
        <v>50.922037500000002</v>
      </c>
      <c r="H17" s="369">
        <f t="shared" si="2"/>
        <v>56.5</v>
      </c>
      <c r="I17" s="371" t="str">
        <f t="shared" si="0"/>
        <v>Ei</v>
      </c>
    </row>
    <row r="18" spans="1:13" x14ac:dyDescent="0.25">
      <c r="A18" s="346"/>
      <c r="B18" s="349">
        <v>2012</v>
      </c>
      <c r="C18" s="361">
        <v>53.9</v>
      </c>
      <c r="D18" s="241">
        <f t="shared" si="4"/>
        <v>47.247595833333335</v>
      </c>
      <c r="E18" s="369">
        <f t="shared" si="3"/>
        <v>53.9</v>
      </c>
      <c r="F18" s="369" t="str">
        <f t="shared" si="5"/>
        <v>Ei</v>
      </c>
      <c r="G18" s="370">
        <f t="shared" si="1"/>
        <v>53.769979166666666</v>
      </c>
      <c r="H18" s="369">
        <f t="shared" si="2"/>
        <v>60.2</v>
      </c>
      <c r="I18" s="371" t="str">
        <f t="shared" si="0"/>
        <v>Ei</v>
      </c>
    </row>
    <row r="19" spans="1:13" x14ac:dyDescent="0.25">
      <c r="A19" s="346"/>
      <c r="B19" s="349">
        <v>2013</v>
      </c>
      <c r="C19" s="361">
        <v>56.5</v>
      </c>
      <c r="D19" s="241">
        <f t="shared" si="4"/>
        <v>50.922037500000002</v>
      </c>
      <c r="E19" s="369">
        <f t="shared" si="3"/>
        <v>56.5</v>
      </c>
      <c r="F19" s="369" t="str">
        <f t="shared" si="5"/>
        <v>Ei</v>
      </c>
      <c r="G19" s="370">
        <f t="shared" si="1"/>
        <v>57.267087500000002</v>
      </c>
      <c r="H19" s="369">
        <f t="shared" si="2"/>
        <v>63.6</v>
      </c>
      <c r="I19" s="371" t="str">
        <f t="shared" si="0"/>
        <v>Ei</v>
      </c>
    </row>
    <row r="20" spans="1:13" x14ac:dyDescent="0.25">
      <c r="A20" s="346"/>
      <c r="B20" s="350">
        <v>2014</v>
      </c>
      <c r="C20" s="362">
        <v>60.2</v>
      </c>
      <c r="D20" s="241">
        <f t="shared" si="4"/>
        <v>53.769979166666666</v>
      </c>
      <c r="E20" s="372">
        <f t="shared" si="3"/>
        <v>60.2</v>
      </c>
      <c r="F20" s="369" t="str">
        <f t="shared" si="5"/>
        <v>Ei</v>
      </c>
      <c r="G20" s="370">
        <f t="shared" si="1"/>
        <v>60.199895833333336</v>
      </c>
      <c r="H20" s="369">
        <f t="shared" si="2"/>
        <v>63.1</v>
      </c>
      <c r="I20" s="371" t="str">
        <f t="shared" si="0"/>
        <v>Ei</v>
      </c>
    </row>
    <row r="21" spans="1:13" x14ac:dyDescent="0.25">
      <c r="A21" s="346"/>
      <c r="B21" s="45">
        <v>2015</v>
      </c>
      <c r="C21" s="363">
        <v>63.6</v>
      </c>
      <c r="D21" s="241">
        <f t="shared" si="4"/>
        <v>57.267087500000002</v>
      </c>
      <c r="E21" s="372">
        <f t="shared" si="3"/>
        <v>63.6</v>
      </c>
      <c r="F21" s="369" t="str">
        <f t="shared" si="5"/>
        <v>Ei</v>
      </c>
      <c r="G21" s="370">
        <f t="shared" si="1"/>
        <v>62.121825000000001</v>
      </c>
      <c r="H21" s="241">
        <f t="shared" si="2"/>
        <v>62.537456688672052</v>
      </c>
      <c r="I21" s="371" t="str">
        <f t="shared" si="0"/>
        <v>Ei</v>
      </c>
    </row>
    <row r="22" spans="1:13" x14ac:dyDescent="0.25">
      <c r="A22" s="346"/>
      <c r="B22" s="350">
        <v>2016</v>
      </c>
      <c r="C22" s="364">
        <v>63.1</v>
      </c>
      <c r="D22" s="241">
        <f t="shared" si="4"/>
        <v>60.199895833333336</v>
      </c>
      <c r="E22" s="372">
        <f t="shared" si="3"/>
        <v>63.1</v>
      </c>
      <c r="F22" s="369" t="str">
        <f t="shared" si="5"/>
        <v>Ei</v>
      </c>
      <c r="G22" s="370">
        <f t="shared" si="1"/>
        <v>62.76496128474615</v>
      </c>
      <c r="H22" s="241">
        <f t="shared" si="2"/>
        <v>61.921133255683593</v>
      </c>
      <c r="I22" s="371" t="str">
        <f t="shared" si="0"/>
        <v>FL täyttyy</v>
      </c>
    </row>
    <row r="23" spans="1:13" x14ac:dyDescent="0.25">
      <c r="A23" s="346"/>
      <c r="B23" s="351">
        <v>2017</v>
      </c>
      <c r="C23" s="356">
        <v>62.537456688672052</v>
      </c>
      <c r="D23" s="373">
        <f t="shared" si="4"/>
        <v>62.121825000000001</v>
      </c>
      <c r="E23" s="373">
        <f t="shared" si="3"/>
        <v>62.537456688672052</v>
      </c>
      <c r="F23" s="374" t="str">
        <f t="shared" si="5"/>
        <v>Ei</v>
      </c>
      <c r="G23" s="370">
        <f t="shared" si="1"/>
        <v>62.257664584808644</v>
      </c>
      <c r="H23" s="373">
        <f t="shared" si="2"/>
        <v>61.097930162792736</v>
      </c>
      <c r="I23" s="375" t="str">
        <f t="shared" si="0"/>
        <v>FL täyttyy</v>
      </c>
      <c r="K23" s="352"/>
    </row>
    <row r="24" spans="1:13" x14ac:dyDescent="0.25">
      <c r="A24" s="346"/>
      <c r="B24" s="353">
        <v>2018</v>
      </c>
      <c r="C24" s="356">
        <v>61.921133255683593</v>
      </c>
      <c r="D24" s="373">
        <f t="shared" si="4"/>
        <v>62.76496128474615</v>
      </c>
      <c r="E24" s="373">
        <f t="shared" si="3"/>
        <v>61.921133255683593</v>
      </c>
      <c r="F24" s="374" t="str">
        <f t="shared" si="5"/>
        <v>BL täyttyy</v>
      </c>
      <c r="G24" s="370">
        <f t="shared" si="1"/>
        <v>61.65080278211925</v>
      </c>
      <c r="H24" s="373">
        <f>C26</f>
        <v>60.210664908401611</v>
      </c>
      <c r="I24" s="375" t="str">
        <f t="shared" si="0"/>
        <v>FL täyttyy</v>
      </c>
      <c r="J24" s="286"/>
    </row>
    <row r="25" spans="1:13" x14ac:dyDescent="0.25">
      <c r="A25" s="346"/>
      <c r="B25" s="45">
        <v>2019</v>
      </c>
      <c r="C25" s="357">
        <v>61.097930162792736</v>
      </c>
      <c r="D25" s="241">
        <f t="shared" si="4"/>
        <v>62.257664584808644</v>
      </c>
      <c r="E25" s="376">
        <f t="shared" si="3"/>
        <v>61.097930162792736</v>
      </c>
      <c r="F25" s="369" t="str">
        <f t="shared" si="5"/>
        <v>BL täyttyy</v>
      </c>
      <c r="G25" s="370">
        <f>0.95/3*(C26-60)+0.95*0.95/3*(C25-60)+0.95*0.95*0.95/3*(C24-60)+60</f>
        <v>60.946048419997901</v>
      </c>
      <c r="H25" s="372"/>
      <c r="I25" s="377"/>
      <c r="J25" s="286"/>
    </row>
    <row r="26" spans="1:13" x14ac:dyDescent="0.25">
      <c r="A26" s="346"/>
      <c r="B26" s="354">
        <v>2020</v>
      </c>
      <c r="C26" s="358">
        <v>60.210664908401611</v>
      </c>
      <c r="D26" s="378">
        <f t="shared" si="4"/>
        <v>61.65080278211925</v>
      </c>
      <c r="E26" s="379">
        <f t="shared" si="3"/>
        <v>60.210664908401611</v>
      </c>
      <c r="F26" s="380" t="str">
        <f t="shared" si="5"/>
        <v>BL täyttyy</v>
      </c>
      <c r="G26" s="381"/>
      <c r="H26" s="382"/>
      <c r="I26" s="7"/>
      <c r="J26" s="288"/>
    </row>
    <row r="27" spans="1:13" x14ac:dyDescent="0.25">
      <c r="A27" s="346"/>
    </row>
    <row r="28" spans="1:13" x14ac:dyDescent="0.25">
      <c r="A28" s="29" t="s">
        <v>292</v>
      </c>
    </row>
    <row r="29" spans="1:13" x14ac:dyDescent="0.25">
      <c r="A29" s="29" t="s">
        <v>293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13" x14ac:dyDescent="0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</row>
    <row r="31" spans="1:13" x14ac:dyDescent="0.25">
      <c r="C31" s="285"/>
      <c r="D31" s="285"/>
      <c r="E31" s="285"/>
      <c r="F31" s="286"/>
    </row>
    <row r="32" spans="1:13" x14ac:dyDescent="0.25">
      <c r="C32" s="285"/>
      <c r="D32" s="285"/>
      <c r="E32" s="285"/>
      <c r="F32" s="286"/>
    </row>
    <row r="33" spans="3:6" x14ac:dyDescent="0.25">
      <c r="C33" s="285"/>
      <c r="D33" s="285"/>
      <c r="E33" s="285"/>
      <c r="F33" s="286"/>
    </row>
    <row r="34" spans="3:6" x14ac:dyDescent="0.25">
      <c r="C34" s="285"/>
      <c r="D34" s="285"/>
      <c r="E34" s="285"/>
      <c r="F34" s="286"/>
    </row>
    <row r="35" spans="3:6" x14ac:dyDescent="0.25">
      <c r="C35" s="285"/>
      <c r="D35" s="285"/>
      <c r="E35" s="285"/>
      <c r="F35" s="286"/>
    </row>
    <row r="36" spans="3:6" x14ac:dyDescent="0.25">
      <c r="C36" s="285"/>
      <c r="D36" s="285"/>
      <c r="E36" s="285"/>
      <c r="F36" s="286"/>
    </row>
  </sheetData>
  <mergeCells count="2">
    <mergeCell ref="D10:F10"/>
    <mergeCell ref="G10:I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37"/>
  <sheetViews>
    <sheetView zoomScale="90" zoomScaleNormal="90" workbookViewId="0">
      <selection activeCell="G44" sqref="G44"/>
    </sheetView>
  </sheetViews>
  <sheetFormatPr defaultRowHeight="15" x14ac:dyDescent="0.25"/>
  <cols>
    <col min="1" max="1" width="9.140625" style="31"/>
    <col min="2" max="2" width="14.28515625" style="31" customWidth="1"/>
    <col min="3" max="3" width="15" style="31" customWidth="1"/>
    <col min="4" max="4" width="14.42578125" style="31" customWidth="1"/>
    <col min="5" max="5" width="10.85546875" style="31" customWidth="1"/>
    <col min="6" max="6" width="10" style="31" customWidth="1"/>
    <col min="7" max="7" width="10.85546875" style="31" customWidth="1"/>
    <col min="8" max="8" width="13.7109375" style="31" customWidth="1"/>
    <col min="9" max="9" width="11.5703125" style="31" customWidth="1"/>
    <col min="10" max="10" width="14.28515625" style="31" customWidth="1"/>
    <col min="11" max="11" width="14.140625" style="31" customWidth="1"/>
    <col min="12" max="12" width="16.5703125" style="31" customWidth="1"/>
    <col min="13" max="13" width="15.140625" style="31" customWidth="1"/>
    <col min="14" max="15" width="11.140625" style="31" customWidth="1"/>
    <col min="16" max="16" width="14.28515625" style="31" customWidth="1"/>
    <col min="17" max="17" width="8.7109375" style="31" customWidth="1"/>
    <col min="18" max="18" width="8.28515625" style="31" customWidth="1"/>
    <col min="19" max="19" width="15.140625" style="31" customWidth="1"/>
    <col min="20" max="20" width="16.140625" style="31" customWidth="1"/>
    <col min="21" max="22" width="11.5703125" style="31" customWidth="1"/>
    <col min="23" max="23" width="18.7109375" style="31" customWidth="1"/>
    <col min="24" max="16384" width="9.140625" style="31"/>
  </cols>
  <sheetData>
    <row r="1" spans="1:15" ht="17.25" x14ac:dyDescent="0.25">
      <c r="A1" s="31" t="s">
        <v>217</v>
      </c>
    </row>
    <row r="2" spans="1:15" x14ac:dyDescent="0.25">
      <c r="A2" s="31" t="s">
        <v>186</v>
      </c>
    </row>
    <row r="3" spans="1:15" ht="17.25" x14ac:dyDescent="0.25">
      <c r="A3" s="31" t="s">
        <v>158</v>
      </c>
    </row>
    <row r="4" spans="1:15" x14ac:dyDescent="0.25">
      <c r="A4" s="31" t="s">
        <v>33</v>
      </c>
    </row>
    <row r="5" spans="1:15" ht="17.25" x14ac:dyDescent="0.25">
      <c r="A5" s="31" t="s">
        <v>159</v>
      </c>
    </row>
    <row r="6" spans="1:15" ht="17.25" x14ac:dyDescent="0.25">
      <c r="A6" s="31" t="s">
        <v>160</v>
      </c>
    </row>
    <row r="7" spans="1:15" x14ac:dyDescent="0.25">
      <c r="A7" s="31" t="s">
        <v>304</v>
      </c>
    </row>
    <row r="9" spans="1:15" x14ac:dyDescent="0.25">
      <c r="A9" s="31" t="s">
        <v>190</v>
      </c>
    </row>
    <row r="11" spans="1:15" ht="18.75" x14ac:dyDescent="0.3">
      <c r="A11" s="33"/>
      <c r="B11" s="427" t="s">
        <v>28</v>
      </c>
      <c r="C11" s="427"/>
      <c r="D11" s="427"/>
      <c r="E11" s="428" t="s">
        <v>29</v>
      </c>
      <c r="F11" s="428"/>
      <c r="G11" s="428"/>
      <c r="H11" s="428"/>
      <c r="I11" s="428" t="s">
        <v>30</v>
      </c>
      <c r="J11" s="428"/>
      <c r="K11" s="428"/>
      <c r="L11" s="168" t="s">
        <v>31</v>
      </c>
      <c r="M11" s="427" t="s">
        <v>297</v>
      </c>
      <c r="N11" s="427"/>
      <c r="O11" s="270"/>
    </row>
    <row r="12" spans="1:15" ht="45" x14ac:dyDescent="0.25">
      <c r="A12" s="252"/>
      <c r="B12" s="393" t="s">
        <v>198</v>
      </c>
      <c r="C12" s="393" t="s">
        <v>161</v>
      </c>
      <c r="D12" s="394" t="s">
        <v>198</v>
      </c>
      <c r="E12" s="395" t="s">
        <v>17</v>
      </c>
      <c r="F12" s="396" t="s">
        <v>36</v>
      </c>
      <c r="G12" s="396" t="s">
        <v>34</v>
      </c>
      <c r="H12" s="397" t="s">
        <v>21</v>
      </c>
      <c r="I12" s="396" t="s">
        <v>20</v>
      </c>
      <c r="J12" s="396" t="s">
        <v>6</v>
      </c>
      <c r="K12" s="396" t="s">
        <v>32</v>
      </c>
      <c r="L12" s="398" t="s">
        <v>22</v>
      </c>
      <c r="M12" s="398" t="s">
        <v>298</v>
      </c>
      <c r="N12" s="414" t="s">
        <v>301</v>
      </c>
      <c r="O12" s="416"/>
    </row>
    <row r="13" spans="1:15" ht="17.25" x14ac:dyDescent="0.25">
      <c r="A13" s="110"/>
      <c r="B13" s="113" t="s">
        <v>162</v>
      </c>
      <c r="C13" s="113" t="s">
        <v>16</v>
      </c>
      <c r="D13" s="141"/>
      <c r="E13" s="127" t="s">
        <v>11</v>
      </c>
      <c r="F13" s="68" t="s">
        <v>163</v>
      </c>
      <c r="G13" s="399"/>
      <c r="H13" s="69" t="s">
        <v>27</v>
      </c>
      <c r="I13" s="68"/>
      <c r="J13" s="68" t="s">
        <v>19</v>
      </c>
      <c r="K13" s="68" t="s">
        <v>26</v>
      </c>
      <c r="L13" s="400" t="s">
        <v>300</v>
      </c>
      <c r="M13" s="45" t="s">
        <v>299</v>
      </c>
      <c r="N13" s="415" t="s">
        <v>302</v>
      </c>
      <c r="O13" s="58"/>
    </row>
    <row r="14" spans="1:15" x14ac:dyDescent="0.25">
      <c r="A14" s="112" t="s">
        <v>15</v>
      </c>
      <c r="B14" s="113" t="s">
        <v>164</v>
      </c>
      <c r="C14" s="113" t="s">
        <v>35</v>
      </c>
      <c r="D14" s="113" t="s">
        <v>35</v>
      </c>
      <c r="E14" s="112" t="s">
        <v>24</v>
      </c>
      <c r="F14" s="113" t="s">
        <v>24</v>
      </c>
      <c r="G14" s="113" t="s">
        <v>35</v>
      </c>
      <c r="H14" s="141" t="s">
        <v>35</v>
      </c>
      <c r="I14" s="68" t="s">
        <v>23</v>
      </c>
      <c r="J14" s="113" t="s">
        <v>35</v>
      </c>
      <c r="K14" s="113" t="s">
        <v>35</v>
      </c>
      <c r="L14" s="310" t="s">
        <v>24</v>
      </c>
      <c r="M14" s="112" t="s">
        <v>24</v>
      </c>
      <c r="N14" s="400" t="s">
        <v>303</v>
      </c>
      <c r="O14" s="58"/>
    </row>
    <row r="15" spans="1:15" x14ac:dyDescent="0.25">
      <c r="A15" s="401">
        <v>2006</v>
      </c>
      <c r="B15" s="402">
        <v>38.200000000000003</v>
      </c>
      <c r="C15" s="403">
        <v>172.614</v>
      </c>
      <c r="D15" s="404">
        <f>C15*B15/100</f>
        <v>65.938548000000011</v>
      </c>
      <c r="E15" s="405">
        <v>1.5962749209502913</v>
      </c>
      <c r="F15" s="406">
        <f t="shared" ref="F15:F28" si="0">E15*$H$29</f>
        <v>0.91642143211756233</v>
      </c>
      <c r="G15" s="407">
        <f t="shared" ref="G15:G28" si="1">F15*C15/100</f>
        <v>1.5818716908354091</v>
      </c>
      <c r="H15" s="407"/>
      <c r="I15" s="408">
        <v>92.341370018664691</v>
      </c>
      <c r="J15" s="409">
        <v>183.99326170713064</v>
      </c>
      <c r="K15" s="404"/>
      <c r="L15" s="404"/>
      <c r="M15" s="410"/>
      <c r="N15" s="412"/>
      <c r="O15" s="41"/>
    </row>
    <row r="16" spans="1:15" x14ac:dyDescent="0.25">
      <c r="A16" s="391">
        <v>2007</v>
      </c>
      <c r="B16" s="386">
        <v>34</v>
      </c>
      <c r="C16" s="387">
        <v>186.584</v>
      </c>
      <c r="D16" s="9">
        <f t="shared" ref="D16:D28" si="2">C16*B16/100</f>
        <v>63.438559999999995</v>
      </c>
      <c r="E16" s="193">
        <v>4.5685547532491766</v>
      </c>
      <c r="F16" s="13">
        <f t="shared" si="0"/>
        <v>2.6228072838403524</v>
      </c>
      <c r="G16" s="8">
        <f t="shared" si="1"/>
        <v>4.8937387424806831</v>
      </c>
      <c r="H16" s="8"/>
      <c r="I16" s="390">
        <v>94.894484101974868</v>
      </c>
      <c r="J16" s="8">
        <v>188.03224398001015</v>
      </c>
      <c r="K16" s="9"/>
      <c r="L16" s="9"/>
      <c r="M16" s="376"/>
      <c r="N16" s="413"/>
      <c r="O16" s="41"/>
    </row>
    <row r="17" spans="1:24" x14ac:dyDescent="0.25">
      <c r="A17" s="391">
        <v>2008</v>
      </c>
      <c r="B17" s="385">
        <v>32.700000000000003</v>
      </c>
      <c r="C17" s="387">
        <v>193.71100000000001</v>
      </c>
      <c r="D17" s="9">
        <f t="shared" si="2"/>
        <v>63.343497000000006</v>
      </c>
      <c r="E17" s="193">
        <v>3.7235045229088826</v>
      </c>
      <c r="F17" s="13">
        <f t="shared" si="0"/>
        <v>2.1376639466019896</v>
      </c>
      <c r="G17" s="8">
        <f t="shared" si="1"/>
        <v>4.1408902076021805</v>
      </c>
      <c r="H17" s="8">
        <f>D17+G17+G16+G15</f>
        <v>73.959997640918274</v>
      </c>
      <c r="I17" s="390">
        <v>97.814097226569316</v>
      </c>
      <c r="J17" s="8">
        <v>190.93064866147085</v>
      </c>
      <c r="K17" s="9"/>
      <c r="L17" s="9"/>
      <c r="M17" s="376"/>
      <c r="N17" s="413"/>
      <c r="O17" s="41"/>
    </row>
    <row r="18" spans="1:24" x14ac:dyDescent="0.25">
      <c r="A18" s="391">
        <v>2009</v>
      </c>
      <c r="B18" s="385">
        <v>41.7</v>
      </c>
      <c r="C18" s="387">
        <v>181.029</v>
      </c>
      <c r="D18" s="9">
        <f t="shared" si="2"/>
        <v>75.489092999999997</v>
      </c>
      <c r="E18" s="193">
        <v>-5.0891957013409321</v>
      </c>
      <c r="F18" s="13">
        <f t="shared" si="0"/>
        <v>-2.9217072521398295</v>
      </c>
      <c r="G18" s="8">
        <f t="shared" si="1"/>
        <v>-5.2891374214762115</v>
      </c>
      <c r="H18" s="8">
        <f t="shared" ref="H18:H28" si="3">D18+G18+G17+G16</f>
        <v>79.234584528606646</v>
      </c>
      <c r="I18" s="390">
        <v>99.650454133182421</v>
      </c>
      <c r="J18" s="8">
        <v>191.40497369335495</v>
      </c>
      <c r="K18" s="9">
        <f t="shared" ref="K18:K28" si="4">(J18/J15)*(I18/I15)*C15</f>
        <v>193.78059526322764</v>
      </c>
      <c r="L18" s="9">
        <f t="shared" ref="L18:L28" si="5">H18/K18*100</f>
        <v>40.888812639354313</v>
      </c>
      <c r="M18" s="376">
        <v>37.303075</v>
      </c>
      <c r="N18" s="369" t="str">
        <f>IF(L18&lt;=M18,"Täyttyy","Ei")</f>
        <v>Ei</v>
      </c>
      <c r="O18" s="288"/>
    </row>
    <row r="19" spans="1:24" x14ac:dyDescent="0.25">
      <c r="A19" s="391">
        <v>2010</v>
      </c>
      <c r="B19" s="385">
        <v>47.1</v>
      </c>
      <c r="C19" s="387">
        <v>187.1</v>
      </c>
      <c r="D19" s="9">
        <f t="shared" si="2"/>
        <v>88.124099999999999</v>
      </c>
      <c r="E19" s="193">
        <v>-2.4557397682125282</v>
      </c>
      <c r="F19" s="13">
        <f t="shared" si="0"/>
        <v>-1.4098402009308126</v>
      </c>
      <c r="G19" s="8">
        <f t="shared" si="1"/>
        <v>-2.63781101594155</v>
      </c>
      <c r="H19" s="8">
        <f t="shared" si="3"/>
        <v>84.338041770184418</v>
      </c>
      <c r="I19" s="390">
        <v>100</v>
      </c>
      <c r="J19" s="8">
        <v>191.81036337290129</v>
      </c>
      <c r="K19" s="9">
        <f t="shared" si="4"/>
        <v>200.57332280581267</v>
      </c>
      <c r="L19" s="9">
        <f t="shared" si="5"/>
        <v>42.048484110639798</v>
      </c>
      <c r="M19" s="376">
        <v>38.561666666666667</v>
      </c>
      <c r="N19" s="369" t="str">
        <f t="shared" ref="N19:N28" si="6">IF(L19&lt;=M19,"Täyttyy","Ei")</f>
        <v>Ei</v>
      </c>
      <c r="O19" s="288"/>
      <c r="P19" s="194"/>
    </row>
    <row r="20" spans="1:24" x14ac:dyDescent="0.25">
      <c r="A20" s="391">
        <v>2011</v>
      </c>
      <c r="B20" s="385">
        <v>48.5</v>
      </c>
      <c r="C20" s="387">
        <v>196.869</v>
      </c>
      <c r="D20" s="9">
        <f t="shared" si="2"/>
        <v>95.481465000000014</v>
      </c>
      <c r="E20" s="193">
        <v>-0.14404906915348459</v>
      </c>
      <c r="F20" s="13">
        <f t="shared" si="0"/>
        <v>-8.2698570601015514E-2</v>
      </c>
      <c r="G20" s="8">
        <f t="shared" si="1"/>
        <v>-0.16280784895651323</v>
      </c>
      <c r="H20" s="8">
        <f t="shared" si="3"/>
        <v>87.391708713625732</v>
      </c>
      <c r="I20" s="390">
        <v>102.58402376113804</v>
      </c>
      <c r="J20" s="8">
        <v>192.18684335889395</v>
      </c>
      <c r="K20" s="9">
        <f t="shared" si="4"/>
        <v>204.49399885212893</v>
      </c>
      <c r="L20" s="9">
        <f t="shared" si="5"/>
        <v>42.735585985004533</v>
      </c>
      <c r="M20" s="376">
        <v>42.607637500000003</v>
      </c>
      <c r="N20" s="369" t="str">
        <f t="shared" si="6"/>
        <v>Ei</v>
      </c>
      <c r="O20" s="288"/>
      <c r="P20" s="49"/>
    </row>
    <row r="21" spans="1:24" x14ac:dyDescent="0.25">
      <c r="A21" s="350">
        <v>2012</v>
      </c>
      <c r="B21" s="385">
        <v>53.9</v>
      </c>
      <c r="C21" s="387">
        <v>199.79300000000001</v>
      </c>
      <c r="D21" s="9">
        <f t="shared" si="2"/>
        <v>107.68842699999999</v>
      </c>
      <c r="E21" s="195">
        <v>-1.6694586161305924</v>
      </c>
      <c r="F21" s="13">
        <f t="shared" si="0"/>
        <v>-0.95843619152057324</v>
      </c>
      <c r="G21" s="8">
        <f>F21*C21/100</f>
        <v>-1.914888420124699</v>
      </c>
      <c r="H21" s="8">
        <f t="shared" si="3"/>
        <v>102.97291971497722</v>
      </c>
      <c r="I21" s="390">
        <v>105.61390896163829</v>
      </c>
      <c r="J21" s="8">
        <v>192.38450977453152</v>
      </c>
      <c r="K21" s="9">
        <f t="shared" si="4"/>
        <v>192.84432778926683</v>
      </c>
      <c r="L21" s="9">
        <f t="shared" si="5"/>
        <v>53.396913922976374</v>
      </c>
      <c r="M21" s="376">
        <v>47.247595833333335</v>
      </c>
      <c r="N21" s="369" t="str">
        <f t="shared" si="6"/>
        <v>Ei</v>
      </c>
      <c r="O21" s="288"/>
      <c r="P21" s="49"/>
    </row>
    <row r="22" spans="1:24" x14ac:dyDescent="0.25">
      <c r="A22" s="350">
        <v>2013</v>
      </c>
      <c r="B22" s="385">
        <v>56.5</v>
      </c>
      <c r="C22" s="387">
        <v>203.33799999999999</v>
      </c>
      <c r="D22" s="9">
        <f t="shared" si="2"/>
        <v>114.88597</v>
      </c>
      <c r="E22" s="195">
        <v>-2.4379437842430685</v>
      </c>
      <c r="F22" s="13">
        <f t="shared" si="0"/>
        <v>-1.3996235265339458</v>
      </c>
      <c r="G22" s="8">
        <f t="shared" si="1"/>
        <v>-2.8459664863835945</v>
      </c>
      <c r="H22" s="8">
        <f t="shared" si="3"/>
        <v>109.9623072445352</v>
      </c>
      <c r="I22" s="390">
        <v>108.30945253491566</v>
      </c>
      <c r="J22" s="8">
        <v>192.42958510921483</v>
      </c>
      <c r="K22" s="9">
        <f t="shared" si="4"/>
        <v>203.30119131619833</v>
      </c>
      <c r="L22" s="9">
        <f t="shared" si="5"/>
        <v>54.088373281349178</v>
      </c>
      <c r="M22" s="376">
        <v>50.922037500000002</v>
      </c>
      <c r="N22" s="369" t="str">
        <f t="shared" si="6"/>
        <v>Ei</v>
      </c>
      <c r="O22" s="288"/>
      <c r="P22" s="49"/>
    </row>
    <row r="23" spans="1:24" x14ac:dyDescent="0.25">
      <c r="A23" s="350">
        <v>2014</v>
      </c>
      <c r="B23" s="385">
        <v>60.2</v>
      </c>
      <c r="C23" s="387">
        <v>205.47399999999999</v>
      </c>
      <c r="D23" s="9">
        <f t="shared" si="2"/>
        <v>123.695348</v>
      </c>
      <c r="E23" s="195">
        <v>-3.1262713844698031</v>
      </c>
      <c r="F23" s="13">
        <f t="shared" si="0"/>
        <v>-1.7947924018241141</v>
      </c>
      <c r="G23" s="8">
        <f t="shared" si="1"/>
        <v>-3.6878317397240803</v>
      </c>
      <c r="H23" s="8">
        <f>D23+G23+G22+G21</f>
        <v>115.24666135376764</v>
      </c>
      <c r="I23" s="390">
        <v>110.14301642437493</v>
      </c>
      <c r="J23" s="8">
        <v>192.57217892415588</v>
      </c>
      <c r="K23" s="9">
        <f t="shared" si="4"/>
        <v>211.79927166158441</v>
      </c>
      <c r="L23" s="9">
        <f t="shared" si="5"/>
        <v>54.413152816649067</v>
      </c>
      <c r="M23" s="376">
        <v>53.769979166666666</v>
      </c>
      <c r="N23" s="369" t="str">
        <f t="shared" si="6"/>
        <v>Ei</v>
      </c>
      <c r="O23" s="288"/>
      <c r="P23" s="49"/>
    </row>
    <row r="24" spans="1:24" x14ac:dyDescent="0.25">
      <c r="A24" s="392">
        <v>2015</v>
      </c>
      <c r="B24" s="385">
        <v>63.6</v>
      </c>
      <c r="C24" s="387">
        <v>209.58099999999999</v>
      </c>
      <c r="D24" s="212">
        <f>C24*B24/100</f>
        <v>133.29351600000001</v>
      </c>
      <c r="E24" s="213">
        <v>-3.3889853600877484</v>
      </c>
      <c r="F24" s="198">
        <f t="shared" si="0"/>
        <v>-1.9456164952263766</v>
      </c>
      <c r="G24" s="214">
        <f>F24*C24/100</f>
        <v>-4.0776425068603919</v>
      </c>
      <c r="H24" s="214">
        <f>D24+G24+G23+G22</f>
        <v>122.68207526703195</v>
      </c>
      <c r="I24" s="390">
        <v>112.35418364283565</v>
      </c>
      <c r="J24" s="214">
        <v>193.07891620355457</v>
      </c>
      <c r="K24" s="212">
        <f>(J24/J21)*(I24/I21)*C21</f>
        <v>213.31095056489374</v>
      </c>
      <c r="L24" s="9">
        <f>H24/K24*100</f>
        <v>57.513257027894326</v>
      </c>
      <c r="M24" s="376">
        <v>57.267087500000002</v>
      </c>
      <c r="N24" s="369" t="str">
        <f t="shared" si="6"/>
        <v>Ei</v>
      </c>
      <c r="O24" s="288"/>
      <c r="P24" s="3" t="s">
        <v>112</v>
      </c>
    </row>
    <row r="25" spans="1:24" x14ac:dyDescent="0.25">
      <c r="A25" s="349">
        <v>2016</v>
      </c>
      <c r="B25" s="388">
        <v>63.1</v>
      </c>
      <c r="C25" s="389">
        <v>215.61500000000001</v>
      </c>
      <c r="D25" s="240">
        <f t="shared" si="2"/>
        <v>136.053065</v>
      </c>
      <c r="E25" s="197">
        <v>-2.3428166292459918</v>
      </c>
      <c r="F25" s="198">
        <f t="shared" si="0"/>
        <v>-1.3450110268501241</v>
      </c>
      <c r="G25" s="196">
        <f t="shared" si="1"/>
        <v>-2.900045525542895</v>
      </c>
      <c r="H25" s="196">
        <f t="shared" si="3"/>
        <v>125.38754522787262</v>
      </c>
      <c r="I25" s="390">
        <v>113.40398674591063</v>
      </c>
      <c r="J25" s="196">
        <v>194.69164831241642</v>
      </c>
      <c r="K25" s="240">
        <f t="shared" si="4"/>
        <v>215.40510318915011</v>
      </c>
      <c r="L25" s="9">
        <f t="shared" si="5"/>
        <v>58.210108939604901</v>
      </c>
      <c r="M25" s="376">
        <v>60.199895833333336</v>
      </c>
      <c r="N25" s="369" t="str">
        <f t="shared" si="6"/>
        <v>Täyttyy</v>
      </c>
      <c r="O25" s="288"/>
      <c r="P25" s="355"/>
      <c r="Q25" s="31" t="s">
        <v>276</v>
      </c>
    </row>
    <row r="26" spans="1:24" x14ac:dyDescent="0.25">
      <c r="A26" s="45">
        <v>2017</v>
      </c>
      <c r="B26" s="383">
        <v>62.537456688672052</v>
      </c>
      <c r="C26" s="383">
        <v>223.919389149365</v>
      </c>
      <c r="D26" s="9">
        <f t="shared" si="2"/>
        <v>140.03349100682317</v>
      </c>
      <c r="E26" s="195">
        <v>-0.72395866659915598</v>
      </c>
      <c r="F26" s="13">
        <f t="shared" si="0"/>
        <v>-0.41562467049457547</v>
      </c>
      <c r="G26" s="8">
        <f t="shared" si="1"/>
        <v>-0.93066422332551435</v>
      </c>
      <c r="H26" s="8">
        <f t="shared" si="3"/>
        <v>132.12513875109434</v>
      </c>
      <c r="I26" s="390">
        <v>114.48019058012929</v>
      </c>
      <c r="J26" s="8">
        <v>197.02299008270737</v>
      </c>
      <c r="K26" s="9">
        <f t="shared" si="4"/>
        <v>218.50109338150054</v>
      </c>
      <c r="L26" s="9">
        <f t="shared" si="5"/>
        <v>60.468868464838884</v>
      </c>
      <c r="M26" s="376">
        <v>62.121825000000001</v>
      </c>
      <c r="N26" s="369" t="str">
        <f t="shared" si="6"/>
        <v>Täyttyy</v>
      </c>
      <c r="O26" s="288"/>
      <c r="P26" s="359"/>
      <c r="Q26" s="191" t="s">
        <v>124</v>
      </c>
    </row>
    <row r="27" spans="1:24" x14ac:dyDescent="0.25">
      <c r="A27" s="350">
        <v>2018</v>
      </c>
      <c r="B27" s="383">
        <v>61.921133255683593</v>
      </c>
      <c r="C27" s="383">
        <v>232.231797846859</v>
      </c>
      <c r="D27" s="9">
        <f t="shared" si="2"/>
        <v>143.8005610068233</v>
      </c>
      <c r="E27" s="195">
        <v>-3.1155864558840601E-2</v>
      </c>
      <c r="F27" s="13">
        <f t="shared" si="0"/>
        <v>-1.788658184323039E-2</v>
      </c>
      <c r="G27" s="8">
        <f t="shared" si="1"/>
        <v>-4.1538330587883782E-2</v>
      </c>
      <c r="H27" s="8">
        <f t="shared" si="3"/>
        <v>139.92831292736699</v>
      </c>
      <c r="I27" s="390">
        <v>116.28554318557796</v>
      </c>
      <c r="J27" s="8">
        <v>199.77046832899407</v>
      </c>
      <c r="K27" s="9">
        <f t="shared" si="4"/>
        <v>224.43202134383489</v>
      </c>
      <c r="L27" s="9">
        <f t="shared" si="5"/>
        <v>62.34774881477081</v>
      </c>
      <c r="M27" s="376">
        <v>62.76496128474615</v>
      </c>
      <c r="N27" s="369" t="str">
        <f t="shared" si="6"/>
        <v>Täyttyy</v>
      </c>
      <c r="O27" s="288"/>
      <c r="P27" s="10"/>
      <c r="Q27" s="31" t="s">
        <v>25</v>
      </c>
    </row>
    <row r="28" spans="1:24" x14ac:dyDescent="0.25">
      <c r="A28" s="127">
        <v>2019</v>
      </c>
      <c r="B28" s="384">
        <v>61.097930162792736</v>
      </c>
      <c r="C28" s="384">
        <v>240.80624436017399</v>
      </c>
      <c r="D28" s="11">
        <f t="shared" si="2"/>
        <v>147.12763100682312</v>
      </c>
      <c r="E28" s="381">
        <v>0.4439831812014905</v>
      </c>
      <c r="F28" s="14">
        <f t="shared" si="0"/>
        <v>0.2548907443277757</v>
      </c>
      <c r="G28" s="12">
        <f t="shared" si="1"/>
        <v>0.61379282863740992</v>
      </c>
      <c r="H28" s="12">
        <f t="shared" si="3"/>
        <v>146.76922128154712</v>
      </c>
      <c r="I28" s="411">
        <v>118.3926372281006</v>
      </c>
      <c r="J28" s="12">
        <v>202.49724692806993</v>
      </c>
      <c r="K28" s="11">
        <f t="shared" si="4"/>
        <v>234.12465154048741</v>
      </c>
      <c r="L28" s="11">
        <f t="shared" si="5"/>
        <v>62.68849534461183</v>
      </c>
      <c r="M28" s="379">
        <v>62.257664584808644</v>
      </c>
      <c r="N28" s="380" t="str">
        <f t="shared" si="6"/>
        <v>Ei</v>
      </c>
      <c r="O28" s="288"/>
    </row>
    <row r="29" spans="1:24" x14ac:dyDescent="0.25">
      <c r="G29" s="199" t="s">
        <v>165</v>
      </c>
      <c r="H29" s="200">
        <v>0.57410000000000005</v>
      </c>
    </row>
    <row r="30" spans="1:24" s="192" customForma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91"/>
      <c r="T30" s="191"/>
      <c r="U30" s="191"/>
      <c r="V30" s="191"/>
      <c r="W30" s="191"/>
      <c r="X30" s="191"/>
    </row>
    <row r="31" spans="1:24" s="192" customForma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91"/>
      <c r="T31" s="191"/>
      <c r="U31" s="191"/>
      <c r="V31" s="191"/>
      <c r="W31" s="191"/>
      <c r="X31" s="191"/>
    </row>
    <row r="32" spans="1:24" s="192" customForma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91"/>
      <c r="T32" s="191"/>
      <c r="U32" s="191"/>
      <c r="V32" s="191"/>
      <c r="W32" s="191"/>
      <c r="X32" s="191"/>
    </row>
    <row r="33" spans="1:24" s="192" customForma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91"/>
      <c r="T33" s="191"/>
      <c r="U33" s="191"/>
      <c r="V33" s="191"/>
      <c r="W33" s="191"/>
      <c r="X33" s="191"/>
    </row>
    <row r="34" spans="1:24" s="192" customForma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91"/>
      <c r="T34" s="191"/>
      <c r="U34" s="191"/>
      <c r="V34" s="191"/>
      <c r="W34" s="191"/>
      <c r="X34" s="191"/>
    </row>
    <row r="35" spans="1:24" s="192" customForma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91"/>
      <c r="T35" s="191"/>
      <c r="U35" s="191"/>
      <c r="V35" s="191"/>
      <c r="W35" s="191"/>
      <c r="X35" s="191"/>
    </row>
    <row r="36" spans="1:24" s="192" customForma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91"/>
      <c r="T36" s="191"/>
      <c r="U36" s="191"/>
      <c r="V36" s="191"/>
      <c r="W36" s="191"/>
      <c r="X36" s="191"/>
    </row>
    <row r="37" spans="1:24" s="192" customForma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1"/>
      <c r="R37" s="31"/>
      <c r="S37" s="191"/>
      <c r="T37" s="191"/>
      <c r="U37" s="191"/>
      <c r="V37" s="191"/>
      <c r="W37" s="191"/>
      <c r="X37" s="191"/>
    </row>
  </sheetData>
  <mergeCells count="4">
    <mergeCell ref="B11:D11"/>
    <mergeCell ref="E11:H11"/>
    <mergeCell ref="I11:K11"/>
    <mergeCell ref="M11:N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B3:K15"/>
  <sheetViews>
    <sheetView zoomScale="90" zoomScaleNormal="90" workbookViewId="0">
      <selection activeCell="D21" sqref="D21:D22"/>
    </sheetView>
  </sheetViews>
  <sheetFormatPr defaultRowHeight="15" x14ac:dyDescent="0.25"/>
  <cols>
    <col min="1" max="2" width="9.140625" style="29"/>
    <col min="3" max="3" width="19.7109375" style="29" customWidth="1"/>
    <col min="4" max="16384" width="9.140625" style="29"/>
  </cols>
  <sheetData>
    <row r="3" spans="2:11" ht="47.25" customHeight="1" x14ac:dyDescent="0.25">
      <c r="B3" s="112" t="s">
        <v>15</v>
      </c>
      <c r="C3" s="417" t="s">
        <v>199</v>
      </c>
    </row>
    <row r="4" spans="2:11" x14ac:dyDescent="0.25">
      <c r="B4" s="420">
        <v>2010</v>
      </c>
      <c r="C4" s="208">
        <v>-2.6</v>
      </c>
      <c r="D4" s="202"/>
      <c r="G4" s="148"/>
    </row>
    <row r="5" spans="2:11" x14ac:dyDescent="0.25">
      <c r="B5" s="420">
        <v>2011</v>
      </c>
      <c r="C5" s="208">
        <v>-1</v>
      </c>
      <c r="D5" s="202"/>
    </row>
    <row r="6" spans="2:11" x14ac:dyDescent="0.25">
      <c r="B6" s="420">
        <v>2012</v>
      </c>
      <c r="C6" s="208">
        <v>-2.2000000000000002</v>
      </c>
      <c r="D6" s="202"/>
      <c r="E6" s="207"/>
      <c r="F6" s="207"/>
      <c r="G6" s="207"/>
      <c r="H6" s="207"/>
      <c r="I6" s="207"/>
      <c r="J6" s="207"/>
      <c r="K6" s="148"/>
    </row>
    <row r="7" spans="2:11" x14ac:dyDescent="0.25">
      <c r="B7" s="420">
        <v>2013</v>
      </c>
      <c r="C7" s="208">
        <v>-2.6</v>
      </c>
      <c r="D7" s="202"/>
      <c r="E7" s="148"/>
      <c r="F7" s="148"/>
      <c r="G7" s="148"/>
      <c r="H7" s="148"/>
      <c r="I7" s="148"/>
      <c r="J7" s="148"/>
      <c r="K7" s="148"/>
    </row>
    <row r="8" spans="2:11" x14ac:dyDescent="0.25">
      <c r="B8" s="420">
        <v>2014</v>
      </c>
      <c r="C8" s="208">
        <v>-3.2</v>
      </c>
      <c r="D8" s="202"/>
    </row>
    <row r="9" spans="2:11" x14ac:dyDescent="0.25">
      <c r="B9" s="420">
        <v>2015</v>
      </c>
      <c r="C9" s="208">
        <v>-2.7</v>
      </c>
      <c r="D9" s="202"/>
    </row>
    <row r="10" spans="2:11" x14ac:dyDescent="0.25">
      <c r="B10" s="420">
        <v>2016</v>
      </c>
      <c r="C10" s="241">
        <v>-1.7</v>
      </c>
      <c r="D10" s="202"/>
      <c r="E10" s="205"/>
      <c r="F10" s="205"/>
      <c r="G10" s="205"/>
      <c r="H10" s="205"/>
      <c r="I10" s="205"/>
    </row>
    <row r="11" spans="2:11" x14ac:dyDescent="0.25">
      <c r="B11" s="420">
        <v>2017</v>
      </c>
      <c r="C11" s="418">
        <v>-1.1703239349558263</v>
      </c>
      <c r="G11" s="204"/>
      <c r="H11" s="204"/>
      <c r="I11" s="204"/>
    </row>
    <row r="12" spans="2:11" x14ac:dyDescent="0.25">
      <c r="B12" s="420">
        <v>2018</v>
      </c>
      <c r="C12" s="418">
        <v>-1.4310411771961515</v>
      </c>
    </row>
    <row r="13" spans="2:11" x14ac:dyDescent="0.25">
      <c r="B13" s="420">
        <v>2019</v>
      </c>
      <c r="C13" s="418">
        <v>-1.0131394152652162</v>
      </c>
      <c r="E13" t="s">
        <v>112</v>
      </c>
    </row>
    <row r="14" spans="2:11" x14ac:dyDescent="0.25">
      <c r="B14" s="420">
        <v>2020</v>
      </c>
      <c r="C14" s="418">
        <v>-0.87849394966631988</v>
      </c>
      <c r="E14" s="18"/>
      <c r="F14" s="148" t="s">
        <v>124</v>
      </c>
    </row>
    <row r="15" spans="2:11" x14ac:dyDescent="0.25">
      <c r="B15" s="421">
        <v>2021</v>
      </c>
      <c r="C15" s="419">
        <v>-1.2035348933215257</v>
      </c>
      <c r="E15" s="226"/>
      <c r="F15" s="31" t="s">
        <v>276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ihe xmlns="5a5a1172-6b2b-4e06-ba2f-52fd8fc7d9bc">Julkaisu</Vaih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5561785DC84A05BE139967E254484F00EB43BD512910F546ACEAEFFFFDAC8A4B" ma:contentTypeVersion="1" ma:contentTypeDescription="Luo uusi asiakirja." ma:contentTypeScope="" ma:versionID="5d1ac8f05bd64972a959dda623448278">
  <xsd:schema xmlns:xsd="http://www.w3.org/2001/XMLSchema" xmlns:xs="http://www.w3.org/2001/XMLSchema" xmlns:p="http://schemas.microsoft.com/office/2006/metadata/properties" xmlns:ns2="5a5a1172-6b2b-4e06-ba2f-52fd8fc7d9bc" targetNamespace="http://schemas.microsoft.com/office/2006/metadata/properties" ma:root="true" ma:fieldsID="eb4040e79b178d6a408029188ac02ecb" ns2:_="">
    <xsd:import namespace="5a5a1172-6b2b-4e06-ba2f-52fd8fc7d9bc"/>
    <xsd:element name="properties">
      <xsd:complexType>
        <xsd:sequence>
          <xsd:element name="documentManagement">
            <xsd:complexType>
              <xsd:all>
                <xsd:element ref="ns2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a1172-6b2b-4e06-ba2f-52fd8fc7d9bc" elementFormDefault="qualified">
    <xsd:import namespace="http://schemas.microsoft.com/office/2006/documentManagement/types"/>
    <xsd:import namespace="http://schemas.microsoft.com/office/infopath/2007/PartnerControls"/>
    <xsd:element name="Vaihe" ma:index="8" nillable="true" ma:displayName="Vaihe" ma:format="Dropdown" ma:internalName="Vaihe">
      <xsd:simpleType>
        <xsd:restriction base="dms:Choice">
          <xsd:enumeration value="Esitykset"/>
          <xsd:enumeration value="Suunnittelu"/>
          <xsd:enumeration value="Raporttiluonnos"/>
          <xsd:enumeration value="Julkais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3E454-9B24-46F7-98A4-661632BBAB9A}">
  <ds:schemaRefs>
    <ds:schemaRef ds:uri="http://purl.org/dc/elements/1.1/"/>
    <ds:schemaRef ds:uri="http://schemas.microsoft.com/office/2006/documentManagement/types"/>
    <ds:schemaRef ds:uri="5a5a1172-6b2b-4e06-ba2f-52fd8fc7d9bc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E9268C-F756-4A03-B19A-67B460E91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4994B-61E3-44CC-AF0F-877C29F1E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a1172-6b2b-4e06-ba2f-52fd8fc7d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INFO</vt:lpstr>
      <vt:lpstr>Rakenteellinen jäämä</vt:lpstr>
      <vt:lpstr>Rakenteellinen jäämä, joustot</vt:lpstr>
      <vt:lpstr>Menosääntö, kok. menot</vt:lpstr>
      <vt:lpstr>Menosääntö, rajoite</vt:lpstr>
      <vt:lpstr>Kokonaisvaltainen arvio</vt:lpstr>
      <vt:lpstr>Velkakriteeri, BL ja FL </vt:lpstr>
      <vt:lpstr>Velkakriteeri, suhdannekorjaus</vt:lpstr>
      <vt:lpstr>Alijäämäkriteeri</vt:lpstr>
      <vt:lpstr>Sektorikoht. alijäämätavoitteet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Julkaistava työkirja</dc:title>
  <dc:creator/>
  <cp:lastModifiedBy/>
  <dcterms:created xsi:type="dcterms:W3CDTF">2017-06-14T11:06:34Z</dcterms:created>
  <dcterms:modified xsi:type="dcterms:W3CDTF">2017-12-13T11:39:45Z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0x010100855561785DC84A05BE139967E254484F00EB43BD512910F546ACEAEFFFFDAC8A4B</vt:lpwstr>
  </property>
</Properties>
</file>